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partments\Fund\صندوق سرمایه گذاری بازارگردانی گروه دی\گزارش پرتفو ماهانه\پرتفوی بازار\1405\شهریور\"/>
    </mc:Choice>
  </mc:AlternateContent>
  <xr:revisionPtr revIDLastSave="0" documentId="13_ncr:1_{8BDAC483-C8CD-47D9-B934-9F593C488846}" xr6:coauthVersionLast="47" xr6:coauthVersionMax="47" xr10:uidLastSave="{00000000-0000-0000-0000-000000000000}"/>
  <bookViews>
    <workbookView xWindow="-120" yWindow="-120" windowWidth="29040" windowHeight="15720" firstSheet="9" activeTab="15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درآمد سپرده بانکی" sheetId="13" r:id="rId10"/>
    <sheet name="درآمد سود سهام" sheetId="15" r:id="rId11"/>
    <sheet name="درآمد سود صندوق" sheetId="16" r:id="rId12"/>
    <sheet name="سود اوراق بهادار" sheetId="17" r:id="rId13"/>
    <sheet name="سود سپرده بانکی" sheetId="18" r:id="rId14"/>
    <sheet name="درآمد ناشی از فروش" sheetId="19" r:id="rId15"/>
    <sheet name="درآمد ناشی از تغییر قیمت اوراق" sheetId="21" r:id="rId16"/>
  </sheets>
  <definedNames>
    <definedName name="_xlnm.Print_Area" localSheetId="3">اوراق!$A$1:$AM$14</definedName>
    <definedName name="_xlnm.Print_Area" localSheetId="5">درآمد!$A$1:$J$12</definedName>
    <definedName name="_xlnm.Print_Area" localSheetId="9">'درآمد سپرده بانکی'!$A$1:$K$13</definedName>
    <definedName name="_xlnm.Print_Area" localSheetId="8">'درآمد سرمایه گذاری در اوراق به'!$A$1:$S$15</definedName>
    <definedName name="_xlnm.Print_Area" localSheetId="6">'درآمد سرمایه گذاری در سهام'!$A$1:$X$16</definedName>
    <definedName name="_xlnm.Print_Area" localSheetId="7">'درآمد سرمایه گذاری در صندوق'!$A$1:$X$30</definedName>
    <definedName name="_xlnm.Print_Area" localSheetId="10">'درآمد سود سهام'!$A$1:$T$13</definedName>
    <definedName name="_xlnm.Print_Area" localSheetId="11">'درآمد سود صندوق'!$A$1:$L$9</definedName>
    <definedName name="_xlnm.Print_Area" localSheetId="15">'درآمد ناشی از تغییر قیمت اوراق'!$A$1:$R$36</definedName>
    <definedName name="_xlnm.Print_Area" localSheetId="14">'درآمد ناشی از فروش'!$A$1:$R$29</definedName>
    <definedName name="_xlnm.Print_Area" localSheetId="4">سپرده!$A$1:$M$19</definedName>
    <definedName name="_xlnm.Print_Area" localSheetId="1">سهام!$A$1:$AC$16</definedName>
    <definedName name="_xlnm.Print_Area" localSheetId="12">'سود اوراق بهادار'!$A$1:$U$13</definedName>
    <definedName name="_xlnm.Print_Area" localSheetId="13">'سود سپرده بانکی'!$A$1:$N$13</definedName>
    <definedName name="_xlnm.Print_Area" localSheetId="0">'صورت وضعیت'!$A$1:$C$25</definedName>
    <definedName name="_xlnm.Print_Area" localSheetId="2">'واحدهای صندوق'!$A$1:$AA$28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8" l="1"/>
  <c r="F9" i="8"/>
  <c r="F8" i="8"/>
  <c r="Q16" i="21"/>
  <c r="Q17" i="21"/>
  <c r="Q18" i="21"/>
  <c r="Q19" i="21"/>
  <c r="Q20" i="21"/>
  <c r="Q15" i="21"/>
  <c r="I20" i="21"/>
  <c r="I15" i="21"/>
  <c r="I13" i="21"/>
  <c r="I12" i="21"/>
  <c r="I11" i="21"/>
  <c r="I10" i="21"/>
  <c r="I9" i="21"/>
  <c r="I8" i="21"/>
  <c r="S11" i="15"/>
  <c r="S8" i="15"/>
  <c r="S9" i="15"/>
  <c r="S10" i="15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9" i="19"/>
  <c r="Q8" i="19"/>
  <c r="M28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10" i="19"/>
  <c r="I9" i="19"/>
  <c r="I8" i="19"/>
  <c r="F14" i="11"/>
  <c r="H14" i="11"/>
  <c r="L14" i="11"/>
  <c r="N14" i="11"/>
  <c r="P14" i="11"/>
  <c r="R12" i="11"/>
  <c r="R11" i="11"/>
  <c r="R14" i="11" s="1"/>
  <c r="R10" i="11"/>
  <c r="R9" i="11"/>
  <c r="J10" i="11"/>
  <c r="J9" i="11"/>
  <c r="D14" i="11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9" i="10"/>
  <c r="U10" i="10"/>
  <c r="U11" i="10"/>
  <c r="U12" i="10"/>
  <c r="U13" i="10"/>
  <c r="W13" i="10" s="1"/>
  <c r="U14" i="10"/>
  <c r="W14" i="10" s="1"/>
  <c r="U15" i="10"/>
  <c r="W15" i="10" s="1"/>
  <c r="U16" i="10"/>
  <c r="W16" i="10" s="1"/>
  <c r="U17" i="10"/>
  <c r="U18" i="10"/>
  <c r="W18" i="10" s="1"/>
  <c r="U19" i="10"/>
  <c r="W19" i="10" s="1"/>
  <c r="U20" i="10"/>
  <c r="W20" i="10" s="1"/>
  <c r="U21" i="10"/>
  <c r="W21" i="10" s="1"/>
  <c r="U22" i="10"/>
  <c r="U23" i="10"/>
  <c r="U24" i="10"/>
  <c r="U25" i="10"/>
  <c r="W25" i="10" s="1"/>
  <c r="U26" i="10"/>
  <c r="W26" i="10" s="1"/>
  <c r="U27" i="10"/>
  <c r="W27" i="10" s="1"/>
  <c r="U28" i="10"/>
  <c r="W28" i="10" s="1"/>
  <c r="U9" i="10"/>
  <c r="W9" i="10" s="1"/>
  <c r="S29" i="10"/>
  <c r="Q29" i="10"/>
  <c r="N29" i="10"/>
  <c r="U9" i="9"/>
  <c r="S15" i="9"/>
  <c r="Q15" i="9"/>
  <c r="N15" i="9"/>
  <c r="U10" i="9"/>
  <c r="W10" i="9" s="1"/>
  <c r="U11" i="9"/>
  <c r="U12" i="9"/>
  <c r="U13" i="9"/>
  <c r="W13" i="9" s="1"/>
  <c r="U14" i="9"/>
  <c r="W14" i="9" s="1"/>
  <c r="W9" i="9"/>
  <c r="H15" i="9"/>
  <c r="F15" i="9"/>
  <c r="J10" i="9"/>
  <c r="J11" i="9"/>
  <c r="J12" i="9"/>
  <c r="J13" i="9"/>
  <c r="J14" i="9"/>
  <c r="J9" i="9"/>
  <c r="Z15" i="2"/>
  <c r="N22" i="2"/>
  <c r="N23" i="2" s="1"/>
  <c r="N21" i="2"/>
  <c r="D18" i="7"/>
  <c r="Q9" i="21"/>
  <c r="Q10" i="21"/>
  <c r="Q11" i="21"/>
  <c r="Q12" i="21"/>
  <c r="Q13" i="21"/>
  <c r="Q14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8" i="21"/>
  <c r="O35" i="21"/>
  <c r="M35" i="21"/>
  <c r="G35" i="21"/>
  <c r="I14" i="21"/>
  <c r="I16" i="21"/>
  <c r="I17" i="21"/>
  <c r="I18" i="21"/>
  <c r="I19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O28" i="19"/>
  <c r="G28" i="19"/>
  <c r="C12" i="18"/>
  <c r="M12" i="18"/>
  <c r="I12" i="18"/>
  <c r="G12" i="18"/>
  <c r="K9" i="16"/>
  <c r="I9" i="16"/>
  <c r="Q12" i="15"/>
  <c r="H12" i="13"/>
  <c r="D12" i="13"/>
  <c r="F11" i="8" s="1"/>
  <c r="J11" i="8" s="1"/>
  <c r="R13" i="11"/>
  <c r="J11" i="11"/>
  <c r="J14" i="11" s="1"/>
  <c r="J12" i="11"/>
  <c r="J13" i="11"/>
  <c r="H29" i="10"/>
  <c r="F29" i="10"/>
  <c r="D29" i="10"/>
  <c r="W12" i="10"/>
  <c r="W22" i="10"/>
  <c r="W23" i="10"/>
  <c r="W24" i="10"/>
  <c r="W11" i="10"/>
  <c r="W10" i="10"/>
  <c r="W12" i="9"/>
  <c r="L10" i="7"/>
  <c r="L11" i="7"/>
  <c r="L12" i="7"/>
  <c r="L13" i="7"/>
  <c r="L14" i="7"/>
  <c r="L15" i="7"/>
  <c r="L16" i="7"/>
  <c r="L17" i="7"/>
  <c r="L9" i="7"/>
  <c r="L18" i="7" s="1"/>
  <c r="J18" i="7"/>
  <c r="H18" i="7"/>
  <c r="F18" i="7"/>
  <c r="AL10" i="5"/>
  <c r="AL11" i="5"/>
  <c r="AL12" i="5"/>
  <c r="AL9" i="5"/>
  <c r="AJ13" i="5"/>
  <c r="AH13" i="5"/>
  <c r="AB13" i="5"/>
  <c r="X13" i="5"/>
  <c r="T13" i="5"/>
  <c r="R13" i="5"/>
  <c r="AB9" i="2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12" i="4"/>
  <c r="AA11" i="4"/>
  <c r="AA10" i="4"/>
  <c r="AA9" i="4"/>
  <c r="Y27" i="4"/>
  <c r="W27" i="4"/>
  <c r="Q27" i="4"/>
  <c r="M27" i="4"/>
  <c r="I27" i="4"/>
  <c r="G27" i="4"/>
  <c r="AB13" i="2"/>
  <c r="AB14" i="2"/>
  <c r="AB12" i="2"/>
  <c r="AB11" i="2"/>
  <c r="AB10" i="2"/>
  <c r="X15" i="2"/>
  <c r="R15" i="2"/>
  <c r="N15" i="2"/>
  <c r="J15" i="2"/>
  <c r="H15" i="2"/>
  <c r="U29" i="10" l="1"/>
  <c r="U15" i="9"/>
  <c r="I35" i="21"/>
  <c r="Q35" i="21"/>
  <c r="E35" i="21"/>
  <c r="Q28" i="19"/>
  <c r="J10" i="8"/>
  <c r="J29" i="10"/>
  <c r="J9" i="8" s="1"/>
  <c r="W17" i="10"/>
  <c r="W29" i="10" s="1"/>
  <c r="W11" i="9"/>
  <c r="W15" i="9"/>
  <c r="J15" i="9"/>
  <c r="AA27" i="4"/>
  <c r="AB15" i="2"/>
  <c r="AL13" i="5"/>
  <c r="J8" i="8" l="1"/>
  <c r="J12" i="8" s="1"/>
  <c r="L8" i="8" l="1"/>
  <c r="F12" i="8"/>
  <c r="L15" i="10" s="1"/>
  <c r="L11" i="9"/>
  <c r="L11" i="10"/>
  <c r="L17" i="10"/>
  <c r="L13" i="9"/>
  <c r="L12" i="10"/>
  <c r="L27" i="10"/>
  <c r="L28" i="10"/>
  <c r="L19" i="10"/>
  <c r="L18" i="10"/>
  <c r="H10" i="8" l="1"/>
  <c r="L22" i="10"/>
  <c r="L9" i="10"/>
  <c r="L25" i="10"/>
  <c r="L16" i="10"/>
  <c r="L10" i="10"/>
  <c r="L14" i="9"/>
  <c r="L21" i="10"/>
  <c r="H11" i="8"/>
  <c r="L10" i="9"/>
  <c r="H9" i="8"/>
  <c r="L15" i="9"/>
  <c r="L24" i="10"/>
  <c r="L14" i="10"/>
  <c r="H8" i="8"/>
  <c r="L12" i="9"/>
  <c r="L23" i="10"/>
  <c r="L20" i="10"/>
  <c r="L9" i="9"/>
  <c r="L13" i="10"/>
  <c r="L26" i="10"/>
  <c r="H12" i="8" l="1"/>
  <c r="L29" i="10"/>
  <c r="I28" i="19" l="1"/>
  <c r="E28" i="19"/>
  <c r="S8" i="19"/>
  <c r="O12" i="15"/>
  <c r="S12" i="15"/>
  <c r="XFD12" i="15" l="1"/>
</calcChain>
</file>

<file path=xl/sharedStrings.xml><?xml version="1.0" encoding="utf-8"?>
<sst xmlns="http://schemas.openxmlformats.org/spreadsheetml/2006/main" count="442" uniqueCount="154">
  <si>
    <t>صندوق سرمایه‌گذاری اختصاصی بازارگردانی گروه دی</t>
  </si>
  <si>
    <t>صورت وضعیت پرتفوی</t>
  </si>
  <si>
    <t>برای ماه منتهی به 1405/06/31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</si>
  <si>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</si>
  <si>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</si>
  <si>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</si>
  <si>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</si>
  <si>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</si>
  <si>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</si>
  <si>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</si>
  <si>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</si>
  <si>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</si>
  <si>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</si>
  <si>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</si>
  <si>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</si>
  <si>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</si>
  <si>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</si>
  <si>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</si>
  <si>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دی</t>
  </si>
  <si>
    <t>سرمایه‌گذاری‌بوعلی‌</t>
  </si>
  <si>
    <t>بیمه  دی</t>
  </si>
  <si>
    <t>تولید نیروی برق دماوند</t>
  </si>
  <si>
    <t>بیمه دانا</t>
  </si>
  <si>
    <t>حمل و نقل پتروشیمی( سهامی عام</t>
  </si>
  <si>
    <t>جمع</t>
  </si>
  <si>
    <t>نام سهام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</si>
  <si>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</si>
  <si>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</si>
  <si>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</si>
  <si>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</si>
  <si>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</si>
  <si>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</si>
  <si>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</si>
  <si>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</si>
  <si>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 درآمد ثابت آسمان دامون-د</t>
  </si>
  <si>
    <t>ص.س.درآمد ثابت آبی هامون-د</t>
  </si>
  <si>
    <t>ص.س.درآمد ثابت ستاره سپهر-د</t>
  </si>
  <si>
    <t>صندوق س آوای فردای زاگرس-ثابت</t>
  </si>
  <si>
    <t>صندوق س سپر سرمایه بیدار- ثابت</t>
  </si>
  <si>
    <t>صندوق س. ثبات ویستا -د</t>
  </si>
  <si>
    <t>صندوق س. گنجینه یکم آوید-د</t>
  </si>
  <si>
    <t>صندوق س. نوع دوم نو ویرا -د</t>
  </si>
  <si>
    <t>صندوق س. کارا -د</t>
  </si>
  <si>
    <t>صندوق س.پایا ثروت پویا-د</t>
  </si>
  <si>
    <t>صندوق س.رشد پایدار آبان-د</t>
  </si>
  <si>
    <t>صندوق س.مشترک گنجینه مهر-د</t>
  </si>
  <si>
    <t>صندوق س.دی سهام-سهام</t>
  </si>
  <si>
    <t>صندوق س دی-املاک</t>
  </si>
  <si>
    <t>صندوق سرمایه گذاری ماهور-ثابت</t>
  </si>
  <si>
    <t>صندوق س. درآمد ثابت آروین-د</t>
  </si>
  <si>
    <t>صندوق س.ثروت افزون فاخر-د</t>
  </si>
  <si>
    <t>صندوق س.درآمد ثابت کارآمد-د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</si>
  <si>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</si>
  <si>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</si>
  <si>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</si>
  <si>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</si>
  <si>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</si>
  <si>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</si>
  <si>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</si>
  <si>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</si>
  <si>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</si>
  <si>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عام دولت253-ش.خ070311</t>
  </si>
  <si>
    <t>بله</t>
  </si>
  <si>
    <t>1404/09/11</t>
  </si>
  <si>
    <t>1407/03/11</t>
  </si>
  <si>
    <t>مرابحه عام دولت198-ش.خ060524</t>
  </si>
  <si>
    <t>1403/11/24</t>
  </si>
  <si>
    <t>1406/05/24</t>
  </si>
  <si>
    <t>مرابحه عام دولت294-ش.خ070230</t>
  </si>
  <si>
    <t>1405/04/30</t>
  </si>
  <si>
    <t>1407/02/30</t>
  </si>
  <si>
    <t>مرابحه عام دولت265-ش.خ070430</t>
  </si>
  <si>
    <t>1404/10/30</t>
  </si>
  <si>
    <t>1407/04/30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</si>
  <si>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</si>
  <si>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</si>
  <si>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</si>
  <si>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</si>
  <si>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</si>
  <si>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</si>
  <si>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دی وزرا</t>
  </si>
  <si>
    <t>سپرده کوتاه مدت بانک دی وزرا</t>
  </si>
  <si>
    <t>حساب جاری بانک دی پارک ساعی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</si>
  <si>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</si>
  <si>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</si>
  <si>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</si>
  <si>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</si>
  <si>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</si>
  <si>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</si>
  <si>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</si>
  <si>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</si>
  <si>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</si>
  <si>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</si>
  <si>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</si>
  <si>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</si>
  <si>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</si>
  <si>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</si>
  <si>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</si>
  <si>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</si>
  <si>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</si>
  <si>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</si>
  <si>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</si>
  <si>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</si>
  <si>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</si>
  <si>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</si>
  <si>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</si>
  <si>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</si>
  <si>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</si>
  <si>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</si>
  <si>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 درآمد ثابت آسمان دامون-د</t>
  </si>
  <si>
    <t>صندوق س زمرد کوروش-ثابت</t>
  </si>
  <si>
    <t>صندوق س. کامیاب آشنا-د</t>
  </si>
  <si>
    <t>صندوق ص.س.درآمد ثابت ستاره سپهر-د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</si>
  <si>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</si>
  <si>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</si>
  <si>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</si>
  <si>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</si>
  <si>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دولت268-ش.خ070521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</si>
  <si>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</si>
  <si>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</si>
  <si>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</si>
  <si>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</si>
  <si>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</si>
  <si>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</si>
  <si>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</si>
  <si>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</si>
  <si>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</si>
  <si>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</si>
  <si>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</si>
  <si>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</si>
  <si>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1405/04/31</t>
  </si>
  <si>
    <t>1405/03/24</t>
  </si>
  <si>
    <t>1405/04/10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</si>
  <si>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</si>
  <si>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</si>
  <si>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</si>
  <si>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</si>
  <si>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</si>
  <si>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س.مشترک گنجینه مهر-د (آسان1)</t>
  </si>
  <si>
    <t>1405/06/01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</si>
  <si>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</si>
  <si>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</si>
  <si>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</si>
  <si>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</si>
  <si>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</si>
  <si>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1407/05/21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</si>
  <si>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</si>
  <si>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</si>
  <si>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</si>
  <si>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</si>
  <si>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</si>
  <si>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</si>
  <si>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</si>
  <si>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حمل و نقل پتروشیمی( سهامی عام)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</si>
</sst>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8"/>
      <color rgb="FF000000"/>
      <name val="B Nazanin"/>
      <charset val="178"/>
    </font>
    <font>
      <sz val="10"/>
      <color rgb="FF000000"/>
      <name val="B Nazanin"/>
      <charset val="178"/>
    </font>
    <font>
      <b/>
      <sz val="17"/>
      <color rgb="FF000000"/>
      <name val="B Nazanin"/>
      <charset val="178"/>
    </font>
    <font>
      <b/>
      <sz val="18"/>
      <color rgb="FF1E90FF"/>
      <name val="B Nazanin"/>
      <charset val="178"/>
    </font>
    <font>
      <sz val="18"/>
      <color rgb="FF000000"/>
      <name val="B Nazanin"/>
      <charset val="178"/>
    </font>
    <font>
      <b/>
      <sz val="10"/>
      <color rgb="FF000000"/>
      <name val="B Nazanin"/>
      <charset val="178"/>
    </font>
    <font>
      <sz val="15"/>
      <color rgb="FF000000"/>
      <name val="B Nazanin"/>
      <charset val="178"/>
    </font>
    <font>
      <sz val="20"/>
      <color rgb="FF000000"/>
      <name val="B Nazanin"/>
      <charset val="178"/>
    </font>
    <font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90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9" fillId="0" borderId="0" xfId="0" applyFont="1" applyFill="1" applyAlignment="1">
      <alignment horizontal="right" vertical="center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right" vertical="top"/>
    </xf>
    <xf numFmtId="4" fontId="10" fillId="0" borderId="2" xfId="0" applyNumberFormat="1" applyFont="1" applyFill="1" applyBorder="1" applyAlignment="1">
      <alignment horizontal="right" vertical="top"/>
    </xf>
    <xf numFmtId="3" fontId="10" fillId="0" borderId="0" xfId="0" applyNumberFormat="1" applyFont="1" applyFill="1" applyAlignment="1">
      <alignment horizontal="right" vertical="top"/>
    </xf>
    <xf numFmtId="4" fontId="10" fillId="0" borderId="0" xfId="0" applyNumberFormat="1" applyFont="1" applyFill="1" applyAlignment="1">
      <alignment horizontal="right" vertical="top"/>
    </xf>
    <xf numFmtId="3" fontId="10" fillId="0" borderId="4" xfId="0" applyNumberFormat="1" applyFont="1" applyFill="1" applyBorder="1" applyAlignment="1">
      <alignment horizontal="right" vertical="top"/>
    </xf>
    <xf numFmtId="4" fontId="10" fillId="0" borderId="4" xfId="0" applyNumberFormat="1" applyFont="1" applyFill="1" applyBorder="1" applyAlignment="1">
      <alignment horizontal="right" vertical="top"/>
    </xf>
    <xf numFmtId="0" fontId="10" fillId="0" borderId="0" xfId="0" applyFont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3" fontId="10" fillId="0" borderId="2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3" fontId="10" fillId="0" borderId="4" xfId="0" applyNumberFormat="1" applyFont="1" applyFill="1" applyBorder="1" applyAlignment="1">
      <alignment horizontal="right" vertical="center"/>
    </xf>
    <xf numFmtId="3" fontId="10" fillId="0" borderId="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Fill="1" applyBorder="1" applyAlignment="1">
      <alignment horizontal="righ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0" fontId="10" fillId="0" borderId="0" xfId="2" applyNumberFormat="1" applyFont="1" applyFill="1" applyBorder="1" applyAlignment="1">
      <alignment horizontal="center" vertical="center"/>
    </xf>
    <xf numFmtId="4" fontId="10" fillId="0" borderId="7" xfId="0" applyNumberFormat="1" applyFont="1" applyFill="1" applyBorder="1" applyAlignment="1">
      <alignment horizontal="center" vertical="center"/>
    </xf>
    <xf numFmtId="9" fontId="10" fillId="0" borderId="0" xfId="2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3" fontId="10" fillId="0" borderId="0" xfId="0" applyNumberFormat="1" applyFont="1" applyFill="1" applyAlignment="1">
      <alignment horizontal="center" vertical="top"/>
    </xf>
    <xf numFmtId="3" fontId="10" fillId="0" borderId="4" xfId="0" applyNumberFormat="1" applyFont="1" applyFill="1" applyBorder="1" applyAlignment="1">
      <alignment horizontal="center" vertical="top"/>
    </xf>
    <xf numFmtId="3" fontId="10" fillId="0" borderId="0" xfId="0" applyNumberFormat="1" applyFont="1" applyFill="1" applyBorder="1" applyAlignment="1">
      <alignment horizontal="right" vertical="top"/>
    </xf>
    <xf numFmtId="3" fontId="10" fillId="0" borderId="0" xfId="0" applyNumberFormat="1" applyFont="1" applyFill="1" applyBorder="1" applyAlignment="1">
      <alignment horizontal="center" vertical="top"/>
    </xf>
    <xf numFmtId="10" fontId="7" fillId="0" borderId="0" xfId="2" applyNumberFormat="1" applyFont="1" applyAlignment="1">
      <alignment horizontal="left"/>
    </xf>
    <xf numFmtId="10" fontId="12" fillId="0" borderId="0" xfId="2" applyNumberFormat="1" applyFont="1" applyAlignment="1">
      <alignment horizontal="left"/>
    </xf>
    <xf numFmtId="10" fontId="10" fillId="0" borderId="9" xfId="2" applyNumberFormat="1" applyFont="1" applyFill="1" applyBorder="1" applyAlignment="1">
      <alignment horizontal="center" vertical="top"/>
    </xf>
    <xf numFmtId="10" fontId="10" fillId="0" borderId="0" xfId="2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/>
    </xf>
    <xf numFmtId="3" fontId="6" fillId="0" borderId="5" xfId="0" applyNumberFormat="1" applyFont="1" applyFill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right" vertical="top"/>
    </xf>
    <xf numFmtId="10" fontId="6" fillId="0" borderId="7" xfId="2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3" fontId="6" fillId="0" borderId="5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Fill="1" applyBorder="1" applyAlignment="1">
      <alignment horizontal="right" vertical="center"/>
    </xf>
    <xf numFmtId="10" fontId="6" fillId="0" borderId="7" xfId="2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65" fontId="6" fillId="0" borderId="7" xfId="2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 vertical="top"/>
    </xf>
    <xf numFmtId="0" fontId="10" fillId="0" borderId="0" xfId="0" applyFont="1" applyFill="1" applyAlignment="1">
      <alignment horizontal="right" vertical="top"/>
    </xf>
    <xf numFmtId="0" fontId="10" fillId="0" borderId="4" xfId="0" applyFont="1" applyFill="1" applyBorder="1" applyAlignment="1">
      <alignment horizontal="right" vertical="top"/>
    </xf>
    <xf numFmtId="0" fontId="10" fillId="0" borderId="2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0" fillId="0" borderId="4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0" fontId="13" fillId="0" borderId="0" xfId="2" applyNumberFormat="1" applyFont="1" applyAlignment="1">
      <alignment horizontal="left"/>
    </xf>
    <xf numFmtId="10" fontId="4" fillId="0" borderId="0" xfId="2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right" vertical="top"/>
    </xf>
    <xf numFmtId="10" fontId="3" fillId="0" borderId="7" xfId="2" applyNumberFormat="1" applyFont="1" applyFill="1" applyBorder="1" applyAlignment="1">
      <alignment horizontal="center" vertical="top"/>
    </xf>
    <xf numFmtId="3" fontId="10" fillId="0" borderId="2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13" fillId="0" borderId="0" xfId="0" applyNumberFormat="1" applyFont="1" applyAlignment="1">
      <alignment horizontal="left"/>
    </xf>
    <xf numFmtId="3" fontId="10" fillId="0" borderId="2" xfId="0" applyNumberFormat="1" applyFont="1" applyFill="1" applyBorder="1" applyAlignment="1">
      <alignment horizontal="center"/>
    </xf>
    <xf numFmtId="3" fontId="10" fillId="0" borderId="0" xfId="0" applyNumberFormat="1" applyFont="1" applyFill="1" applyAlignment="1">
      <alignment horizontal="center"/>
    </xf>
    <xf numFmtId="3" fontId="10" fillId="0" borderId="4" xfId="0" applyNumberFormat="1" applyFont="1" applyFill="1" applyBorder="1" applyAlignment="1">
      <alignment horizontal="center"/>
    </xf>
    <xf numFmtId="3" fontId="10" fillId="0" borderId="0" xfId="0" applyNumberFormat="1" applyFont="1" applyFill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10" fontId="6" fillId="0" borderId="11" xfId="2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3" fontId="14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/>
    </xf>
    <xf numFmtId="3" fontId="6" fillId="0" borderId="7" xfId="0" applyNumberFormat="1" applyFont="1" applyFill="1" applyBorder="1" applyAlignment="1">
      <alignment horizontal="right" vertical="top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3" fontId="11" fillId="0" borderId="0" xfId="0" applyNumberFormat="1" applyFont="1" applyAlignment="1">
      <alignment horizontal="left"/>
    </xf>
    <xf numFmtId="0" fontId="6" fillId="0" borderId="3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4" xfId="0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9" fontId="6" fillId="0" borderId="7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4" fontId="10" fillId="0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0" fillId="0" borderId="8" xfId="0" applyFont="1" applyFill="1" applyBorder="1" applyAlignment="1">
      <alignment horizontal="right" vertical="center"/>
    </xf>
    <xf numFmtId="0" fontId="14" fillId="0" borderId="8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horizontal="right" vertical="center"/>
    </xf>
    <xf numFmtId="3" fontId="10" fillId="0" borderId="2" xfId="0" applyNumberFormat="1" applyFont="1" applyFill="1" applyBorder="1" applyAlignment="1">
      <alignment horizontal="right" vertical="center"/>
    </xf>
    <xf numFmtId="3" fontId="10" fillId="0" borderId="4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top"/>
    </xf>
    <xf numFmtId="3" fontId="12" fillId="0" borderId="0" xfId="0" applyNumberFormat="1" applyFont="1" applyAlignment="1">
      <alignment horizontal="left" vertical="center"/>
    </xf>
    <xf numFmtId="164" fontId="10" fillId="0" borderId="0" xfId="1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0" fontId="17" fillId="0" borderId="0" xfId="3" applyAlignment="1">
      <alignment horizontal="left"/>
    </xf>
    <xf numFmtId="3" fontId="10" fillId="0" borderId="0" xfId="0" applyNumberFormat="1" applyFont="1" applyAlignment="1">
      <alignment horizontal="left"/>
    </xf>
    <xf numFmtId="3" fontId="6" fillId="0" borderId="7" xfId="0" applyNumberFormat="1" applyFont="1" applyFill="1" applyBorder="1" applyAlignment="1">
      <alignment horizontal="right" vertical="center"/>
    </xf>
    <xf numFmtId="3" fontId="10" fillId="0" borderId="7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center" wrapText="1"/>
    </xf>
    <xf numFmtId="3" fontId="6" fillId="0" borderId="7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vertical="top"/>
    </xf>
    <xf numFmtId="3" fontId="10" fillId="0" borderId="0" xfId="0" applyNumberFormat="1" applyFont="1" applyFill="1" applyBorder="1" applyAlignment="1">
      <alignment vertical="top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3" fontId="10" fillId="0" borderId="0" xfId="0" applyNumberFormat="1" applyFont="1" applyFill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right" vertical="top"/>
    </xf>
    <xf numFmtId="3" fontId="10" fillId="0" borderId="0" xfId="0" applyNumberFormat="1" applyFont="1" applyFill="1" applyAlignment="1">
      <alignment horizontal="center" vertical="top"/>
    </xf>
    <xf numFmtId="0" fontId="10" fillId="0" borderId="4" xfId="0" applyFont="1" applyFill="1" applyBorder="1" applyAlignment="1">
      <alignment horizontal="right" vertical="top"/>
    </xf>
    <xf numFmtId="3" fontId="10" fillId="0" borderId="0" xfId="0" applyNumberFormat="1" applyFont="1" applyFill="1" applyBorder="1" applyAlignment="1">
      <alignment horizontal="center" vertical="top"/>
    </xf>
    <xf numFmtId="3" fontId="6" fillId="0" borderId="0" xfId="0" applyNumberFormat="1" applyFont="1" applyFill="1" applyBorder="1" applyAlignment="1">
      <alignment horizontal="right" vertical="top"/>
    </xf>
    <xf numFmtId="3" fontId="10" fillId="0" borderId="0" xfId="0" applyNumberFormat="1" applyFont="1" applyFill="1" applyAlignment="1">
      <alignment horizontal="right" vertical="top"/>
    </xf>
    <xf numFmtId="0" fontId="10" fillId="0" borderId="2" xfId="0" applyFont="1" applyFill="1" applyBorder="1" applyAlignment="1">
      <alignment horizontal="right" vertical="top"/>
    </xf>
    <xf numFmtId="3" fontId="10" fillId="0" borderId="2" xfId="0" applyNumberFormat="1" applyFont="1" applyFill="1" applyBorder="1" applyAlignment="1">
      <alignment horizontal="right" vertical="top"/>
    </xf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right" vertical="center"/>
    </xf>
    <xf numFmtId="3" fontId="10" fillId="0" borderId="4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10" fillId="0" borderId="0" xfId="0" applyNumberFormat="1" applyFont="1" applyFill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3095625</xdr:colOff>
      <xdr:row>6</xdr:row>
      <xdr:rowOff>67469</xdr:rowOff>
    </xdr:from>
    <xdr:to>
      <xdr:col>2</xdr:col>
      <xdr:colOff>1872937</xdr:colOff>
      <xdr:row>17</xdr:row>
      <xdr:rowOff>131889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B5B969-5083-411D-8676-60E6F999E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5077063" y="1019969"/>
          <a:ext cx="6651312" cy="1810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C26"/>
  <sheetViews>
    <sheetView rightToLeft="1" view="pageBreakPreview" zoomScale="60" zoomScaleNormal="100" workbookViewId="0">
      <selection activeCell="A47" sqref="A47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21" spans="1:3" ht="40.5" customHeight="1" x14ac:dyDescent="0.2">
      <c r="A21" s="148" t="s">
        <v>0</v>
      </c>
      <c r="B21" s="148"/>
      <c r="C21" s="148"/>
    </row>
    <row r="22" spans="1:3" ht="40.5" customHeight="1" x14ac:dyDescent="0.2">
      <c r="A22" s="148" t="s">
        <v>1</v>
      </c>
      <c r="B22" s="148"/>
      <c r="C22" s="148"/>
    </row>
    <row r="23" spans="1:3" ht="40.5" customHeight="1" x14ac:dyDescent="0.2">
      <c r="A23" s="148" t="s">
        <v>2</v>
      </c>
      <c r="B23" s="148"/>
      <c r="C23" s="148"/>
    </row>
    <row r="24" spans="1:3" ht="7.35" customHeight="1" x14ac:dyDescent="0.2"/>
    <row r="25" spans="1:3" ht="123.6" customHeight="1" x14ac:dyDescent="0.2">
      <c r="B25" s="149"/>
    </row>
    <row r="26" spans="1:3" ht="123.6" customHeight="1" x14ac:dyDescent="0.2">
      <c r="B26" s="149"/>
    </row>
  </sheetData>
  <mergeCells count="4">
    <mergeCell ref="A21:C21"/>
    <mergeCell ref="A22:C22"/>
    <mergeCell ref="A23:C23"/>
    <mergeCell ref="B25:B26"/>
  </mergeCells>
  <pageMargins left="0.39" right="0.39" top="0.39" bottom="0.39" header="0" footer="0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3"/>
  <sheetViews>
    <sheetView rightToLeft="1" view="pageBreakPreview" topLeftCell="K1" zoomScale="60" zoomScaleNormal="100" workbookViewId="0">
      <selection activeCell="Z21" sqref="Z21"/>
    </sheetView>
  </sheetViews>
  <sheetFormatPr defaultRowHeight="15.75" x14ac:dyDescent="0.2"/>
  <cols>
    <col min="1" max="1" width="5.140625" style="23" customWidth="1"/>
    <col min="2" max="2" width="2.5703125" style="23" customWidth="1"/>
    <col min="3" max="3" width="35.85546875" style="23" customWidth="1"/>
    <col min="4" max="5" width="1.28515625" style="23" customWidth="1"/>
    <col min="6" max="6" width="22.7109375" style="23" bestFit="1" customWidth="1"/>
    <col min="7" max="7" width="1.28515625" style="23" customWidth="1"/>
    <col min="8" max="8" width="30.85546875" style="23" customWidth="1"/>
    <col min="9" max="9" width="1.28515625" style="23" customWidth="1"/>
    <col min="10" max="10" width="30.85546875" style="23" customWidth="1"/>
    <col min="11" max="11" width="1.28515625" style="23" customWidth="1"/>
    <col min="12" max="12" width="20.7109375" style="23" customWidth="1"/>
    <col min="13" max="13" width="1.28515625" style="23" customWidth="1"/>
    <col min="14" max="14" width="29.42578125" style="23" customWidth="1"/>
    <col min="15" max="15" width="1.28515625" style="23" customWidth="1"/>
    <col min="16" max="16" width="21.42578125" style="23" customWidth="1"/>
    <col min="17" max="17" width="1.28515625" style="23" customWidth="1"/>
    <col min="18" max="18" width="28.7109375" style="23" customWidth="1"/>
    <col min="19" max="19" width="1.28515625" style="23" customWidth="1"/>
    <col min="20" max="20" width="22" style="23" bestFit="1" customWidth="1"/>
    <col min="21" max="21" width="1.28515625" style="23" customWidth="1"/>
    <col min="22" max="22" width="24.140625" style="23" bestFit="1" customWidth="1"/>
    <col min="23" max="23" width="1.28515625" style="23" customWidth="1"/>
    <col min="24" max="24" width="29.85546875" style="23" customWidth="1"/>
    <col min="25" max="25" width="1.28515625" style="23" customWidth="1"/>
    <col min="26" max="26" width="29.5703125" style="23" customWidth="1"/>
    <col min="27" max="27" width="1.28515625" style="23" customWidth="1"/>
    <col min="28" max="28" width="30.42578125" style="23" customWidth="1"/>
    <col min="29" max="29" width="0.28515625" style="23" customWidth="1"/>
    <col min="30" max="31" width="9.140625" style="23"/>
    <col min="32" max="32" width="17.5703125" style="23" bestFit="1" customWidth="1"/>
    <col min="33" max="16384" width="9.140625" style="23"/>
  </cols>
  <sheetData>
    <row r="1" spans="1:32" ht="33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1:32" ht="33" customHeight="1" x14ac:dyDescent="0.2">
      <c r="A2" s="162" t="s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1:32" ht="33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</row>
    <row r="4" spans="1:32" ht="27.75" customHeight="1" x14ac:dyDescent="0.2">
      <c r="A4" s="8">
        <v>-1</v>
      </c>
      <c r="B4" s="163" t="s">
        <v>3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</row>
    <row r="5" spans="1:32" ht="27.75" customHeight="1" x14ac:dyDescent="0.2">
      <c r="A5" s="163" t="s">
        <v>4</v>
      </c>
      <c r="B5" s="163"/>
      <c r="C5" s="163" t="s">
        <v>5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</row>
    <row r="6" spans="1:32" ht="34.5" customHeight="1" x14ac:dyDescent="0.2">
      <c r="A6" s="24"/>
      <c r="B6" s="24"/>
      <c r="C6" s="24"/>
      <c r="D6" s="24"/>
      <c r="E6" s="151" t="s">
        <v>6</v>
      </c>
      <c r="F6" s="151"/>
      <c r="G6" s="151"/>
      <c r="H6" s="151"/>
      <c r="I6" s="151"/>
      <c r="J6" s="151"/>
      <c r="K6" s="24"/>
      <c r="L6" s="159" t="s">
        <v>7</v>
      </c>
      <c r="M6" s="159"/>
      <c r="N6" s="159"/>
      <c r="O6" s="159"/>
      <c r="P6" s="159"/>
      <c r="Q6" s="159"/>
      <c r="R6" s="159"/>
      <c r="S6" s="24"/>
      <c r="T6" s="159" t="s">
        <v>8</v>
      </c>
      <c r="U6" s="159"/>
      <c r="V6" s="159"/>
      <c r="W6" s="159"/>
      <c r="X6" s="159"/>
      <c r="Y6" s="159"/>
      <c r="Z6" s="159"/>
      <c r="AA6" s="159"/>
      <c r="AB6" s="159"/>
    </row>
    <row r="7" spans="1:32" ht="29.25" customHeight="1" x14ac:dyDescent="0.2">
      <c r="A7" s="24"/>
      <c r="B7" s="24"/>
      <c r="C7" s="24"/>
      <c r="D7" s="24"/>
      <c r="E7" s="152"/>
      <c r="F7" s="152"/>
      <c r="G7" s="43"/>
      <c r="H7" s="43"/>
      <c r="I7" s="43"/>
      <c r="J7" s="43"/>
      <c r="K7" s="24"/>
      <c r="L7" s="161" t="s">
        <v>9</v>
      </c>
      <c r="M7" s="161"/>
      <c r="N7" s="161"/>
      <c r="O7" s="25"/>
      <c r="P7" s="161" t="s">
        <v>10</v>
      </c>
      <c r="Q7" s="161"/>
      <c r="R7" s="161"/>
      <c r="S7" s="24"/>
      <c r="T7" s="25"/>
      <c r="U7" s="25"/>
      <c r="V7" s="25"/>
      <c r="W7" s="25"/>
      <c r="X7" s="25"/>
      <c r="Y7" s="25"/>
      <c r="Z7" s="25"/>
      <c r="AA7" s="25"/>
      <c r="AB7" s="25"/>
    </row>
    <row r="8" spans="1:32" ht="29.25" customHeight="1" x14ac:dyDescent="0.2">
      <c r="A8" s="159" t="s">
        <v>11</v>
      </c>
      <c r="B8" s="159"/>
      <c r="C8" s="159"/>
      <c r="D8" s="24"/>
      <c r="E8" s="155" t="s">
        <v>12</v>
      </c>
      <c r="F8" s="155"/>
      <c r="G8" s="24"/>
      <c r="H8" s="11" t="s">
        <v>13</v>
      </c>
      <c r="I8" s="24"/>
      <c r="J8" s="11" t="s">
        <v>14</v>
      </c>
      <c r="K8" s="24"/>
      <c r="L8" s="12" t="s">
        <v>12</v>
      </c>
      <c r="M8" s="25"/>
      <c r="N8" s="12" t="s">
        <v>13</v>
      </c>
      <c r="O8" s="24"/>
      <c r="P8" s="12" t="s">
        <v>12</v>
      </c>
      <c r="Q8" s="25"/>
      <c r="R8" s="12" t="s">
        <v>15</v>
      </c>
      <c r="S8" s="24"/>
      <c r="T8" s="11" t="s">
        <v>12</v>
      </c>
      <c r="U8" s="24"/>
      <c r="V8" s="11" t="s">
        <v>16</v>
      </c>
      <c r="W8" s="24"/>
      <c r="X8" s="11" t="s">
        <v>13</v>
      </c>
      <c r="Y8" s="24"/>
      <c r="Z8" s="11" t="s">
        <v>14</v>
      </c>
      <c r="AA8" s="24"/>
      <c r="AB8" s="42" t="s">
        <v>17</v>
      </c>
      <c r="AF8" s="37">
        <v>51623551195821</v>
      </c>
    </row>
    <row r="9" spans="1:32" ht="34.5" customHeight="1" x14ac:dyDescent="0.2">
      <c r="A9" s="160" t="s">
        <v>18</v>
      </c>
      <c r="B9" s="160"/>
      <c r="C9" s="160"/>
      <c r="D9" s="24"/>
      <c r="E9" s="156">
        <v>8617746158</v>
      </c>
      <c r="F9" s="156"/>
      <c r="G9" s="26"/>
      <c r="H9" s="27">
        <v>8791172192416</v>
      </c>
      <c r="I9" s="26"/>
      <c r="J9" s="27">
        <v>12296788846073.6</v>
      </c>
      <c r="K9" s="24"/>
      <c r="L9" s="27">
        <v>216000000</v>
      </c>
      <c r="M9" s="24"/>
      <c r="N9" s="27">
        <v>299161151580</v>
      </c>
      <c r="O9" s="24"/>
      <c r="P9" s="27">
        <v>-561600000</v>
      </c>
      <c r="Q9" s="26"/>
      <c r="R9" s="27">
        <v>858508638493</v>
      </c>
      <c r="S9" s="26"/>
      <c r="T9" s="27">
        <v>8272146158</v>
      </c>
      <c r="U9" s="24"/>
      <c r="V9" s="27">
        <v>1686</v>
      </c>
      <c r="W9" s="24"/>
      <c r="X9" s="27">
        <v>8513000429955</v>
      </c>
      <c r="Y9" s="24"/>
      <c r="Z9" s="27">
        <v>13936238825186</v>
      </c>
      <c r="AA9" s="24"/>
      <c r="AB9" s="41">
        <f t="shared" ref="AB9:AB14" si="0">Z9/$AF$8</f>
        <v>0.26995893351703704</v>
      </c>
    </row>
    <row r="10" spans="1:32" ht="34.5" customHeight="1" x14ac:dyDescent="0.2">
      <c r="A10" s="158" t="s">
        <v>19</v>
      </c>
      <c r="B10" s="158"/>
      <c r="C10" s="158"/>
      <c r="D10" s="24"/>
      <c r="E10" s="150">
        <v>1109610299</v>
      </c>
      <c r="F10" s="150"/>
      <c r="G10" s="26"/>
      <c r="H10" s="28">
        <v>1720016768469</v>
      </c>
      <c r="I10" s="26"/>
      <c r="J10" s="28">
        <v>3102330052493.3799</v>
      </c>
      <c r="K10" s="24"/>
      <c r="L10" s="28">
        <v>17558723</v>
      </c>
      <c r="M10" s="24"/>
      <c r="N10" s="28">
        <v>55457211496</v>
      </c>
      <c r="O10" s="24"/>
      <c r="P10" s="28">
        <v>-130490000</v>
      </c>
      <c r="Q10" s="26"/>
      <c r="R10" s="28">
        <v>374782513139</v>
      </c>
      <c r="S10" s="26"/>
      <c r="T10" s="28">
        <v>996679022</v>
      </c>
      <c r="U10" s="24"/>
      <c r="V10" s="28">
        <v>3590</v>
      </c>
      <c r="W10" s="24"/>
      <c r="X10" s="28">
        <v>1573040562721</v>
      </c>
      <c r="Y10" s="24"/>
      <c r="Z10" s="28">
        <v>3575358349936.3799</v>
      </c>
      <c r="AA10" s="24"/>
      <c r="AB10" s="39">
        <f t="shared" si="0"/>
        <v>6.9258279740852274E-2</v>
      </c>
    </row>
    <row r="11" spans="1:32" ht="34.5" customHeight="1" x14ac:dyDescent="0.2">
      <c r="A11" s="158" t="s">
        <v>20</v>
      </c>
      <c r="B11" s="158"/>
      <c r="C11" s="158"/>
      <c r="D11" s="24"/>
      <c r="E11" s="150">
        <v>419529468</v>
      </c>
      <c r="F11" s="150"/>
      <c r="G11" s="26"/>
      <c r="H11" s="28">
        <v>1534363180635</v>
      </c>
      <c r="I11" s="26"/>
      <c r="J11" s="28">
        <v>2330811078360.02</v>
      </c>
      <c r="K11" s="24"/>
      <c r="L11" s="32">
        <v>0</v>
      </c>
      <c r="M11" s="33"/>
      <c r="N11" s="32">
        <v>0</v>
      </c>
      <c r="O11" s="33"/>
      <c r="P11" s="32">
        <v>0</v>
      </c>
      <c r="Q11" s="33"/>
      <c r="R11" s="32">
        <v>0</v>
      </c>
      <c r="S11" s="24"/>
      <c r="T11" s="28">
        <v>419529468</v>
      </c>
      <c r="U11" s="24"/>
      <c r="V11" s="28">
        <v>6030</v>
      </c>
      <c r="W11" s="24"/>
      <c r="X11" s="28">
        <v>1534363180635</v>
      </c>
      <c r="Y11" s="24"/>
      <c r="Z11" s="28">
        <v>2527840072394.0498</v>
      </c>
      <c r="AA11" s="24"/>
      <c r="AB11" s="39">
        <f t="shared" si="0"/>
        <v>4.8966799335545944E-2</v>
      </c>
    </row>
    <row r="12" spans="1:32" ht="34.5" customHeight="1" x14ac:dyDescent="0.2">
      <c r="A12" s="158" t="s">
        <v>21</v>
      </c>
      <c r="B12" s="158"/>
      <c r="C12" s="158"/>
      <c r="D12" s="24"/>
      <c r="E12" s="150">
        <v>454782565</v>
      </c>
      <c r="F12" s="150"/>
      <c r="G12" s="26"/>
      <c r="H12" s="28">
        <v>4259252203276</v>
      </c>
      <c r="I12" s="26"/>
      <c r="J12" s="28">
        <v>6053099910937.9902</v>
      </c>
      <c r="K12" s="24"/>
      <c r="L12" s="28">
        <v>39234162</v>
      </c>
      <c r="M12" s="24"/>
      <c r="N12" s="28">
        <v>533959770660</v>
      </c>
      <c r="O12" s="24"/>
      <c r="P12" s="28">
        <v>-94849633</v>
      </c>
      <c r="Q12" s="26"/>
      <c r="R12" s="28">
        <v>1265073671363</v>
      </c>
      <c r="S12" s="24"/>
      <c r="T12" s="28">
        <v>399167094</v>
      </c>
      <c r="U12" s="24"/>
      <c r="V12" s="28">
        <v>13020</v>
      </c>
      <c r="W12" s="24"/>
      <c r="X12" s="28">
        <v>3879974369256</v>
      </c>
      <c r="Y12" s="24"/>
      <c r="Z12" s="28">
        <v>5193205725651</v>
      </c>
      <c r="AA12" s="24"/>
      <c r="AB12" s="39">
        <f t="shared" si="0"/>
        <v>0.10059760720357799</v>
      </c>
    </row>
    <row r="13" spans="1:32" ht="34.5" customHeight="1" x14ac:dyDescent="0.2">
      <c r="A13" s="158" t="s">
        <v>22</v>
      </c>
      <c r="B13" s="158"/>
      <c r="C13" s="158"/>
      <c r="D13" s="24"/>
      <c r="E13" s="150">
        <v>2503649288</v>
      </c>
      <c r="F13" s="150"/>
      <c r="G13" s="26"/>
      <c r="H13" s="28">
        <v>6273145632683</v>
      </c>
      <c r="I13" s="26"/>
      <c r="J13" s="28">
        <v>5581396473941.2402</v>
      </c>
      <c r="K13" s="24"/>
      <c r="L13" s="28">
        <v>87971171</v>
      </c>
      <c r="M13" s="24"/>
      <c r="N13" s="28">
        <v>211376928526</v>
      </c>
      <c r="O13" s="24"/>
      <c r="P13" s="28">
        <v>-20137292</v>
      </c>
      <c r="Q13" s="26"/>
      <c r="R13" s="28">
        <v>48699098159</v>
      </c>
      <c r="S13" s="24"/>
      <c r="T13" s="28">
        <v>2571483167</v>
      </c>
      <c r="U13" s="24"/>
      <c r="V13" s="28">
        <v>2191</v>
      </c>
      <c r="W13" s="24"/>
      <c r="X13" s="28">
        <v>6434088403982</v>
      </c>
      <c r="Y13" s="24"/>
      <c r="Z13" s="28">
        <v>5629837687986</v>
      </c>
      <c r="AA13" s="24"/>
      <c r="AB13" s="39">
        <f t="shared" si="0"/>
        <v>0.10905560655117703</v>
      </c>
    </row>
    <row r="14" spans="1:32" ht="34.5" customHeight="1" x14ac:dyDescent="0.2">
      <c r="A14" s="157" t="s">
        <v>23</v>
      </c>
      <c r="B14" s="157"/>
      <c r="C14" s="157"/>
      <c r="D14" s="29"/>
      <c r="E14" s="150">
        <v>8812377</v>
      </c>
      <c r="F14" s="150"/>
      <c r="G14" s="26"/>
      <c r="H14" s="30">
        <v>126779284853</v>
      </c>
      <c r="I14" s="26"/>
      <c r="J14" s="30">
        <v>154099392885.89999</v>
      </c>
      <c r="K14" s="24"/>
      <c r="L14" s="34">
        <v>892615</v>
      </c>
      <c r="M14" s="24"/>
      <c r="N14" s="30">
        <v>15528959820</v>
      </c>
      <c r="O14" s="24"/>
      <c r="P14" s="34">
        <v>-36669</v>
      </c>
      <c r="Q14" s="26"/>
      <c r="R14" s="30">
        <v>683652093</v>
      </c>
      <c r="S14" s="24"/>
      <c r="T14" s="34">
        <v>9668323</v>
      </c>
      <c r="U14" s="24"/>
      <c r="V14" s="34">
        <v>16720</v>
      </c>
      <c r="W14" s="24"/>
      <c r="X14" s="30">
        <v>141772818615</v>
      </c>
      <c r="Y14" s="24"/>
      <c r="Z14" s="30">
        <v>161531503245</v>
      </c>
      <c r="AA14" s="24"/>
      <c r="AB14" s="39">
        <f t="shared" si="0"/>
        <v>3.1290273432037006E-3</v>
      </c>
    </row>
    <row r="15" spans="1:32" s="66" customFormat="1" ht="30.75" customHeight="1" thickBot="1" x14ac:dyDescent="0.25">
      <c r="A15" s="154" t="s">
        <v>24</v>
      </c>
      <c r="B15" s="154"/>
      <c r="C15" s="154"/>
      <c r="D15" s="46"/>
      <c r="E15" s="153"/>
      <c r="F15" s="153"/>
      <c r="G15" s="61"/>
      <c r="H15" s="62">
        <f>SUM(H9:H14)</f>
        <v>22704729262332</v>
      </c>
      <c r="I15" s="61"/>
      <c r="J15" s="62">
        <f>SUM(J9:J14)</f>
        <v>29518525754692.133</v>
      </c>
      <c r="K15" s="63"/>
      <c r="L15" s="64"/>
      <c r="M15" s="63"/>
      <c r="N15" s="62">
        <f>SUM(N9:N14)</f>
        <v>1115484022082</v>
      </c>
      <c r="O15" s="63"/>
      <c r="P15" s="64"/>
      <c r="Q15" s="61"/>
      <c r="R15" s="62">
        <f>SUM(R9:R14)</f>
        <v>2547747573247</v>
      </c>
      <c r="S15" s="63"/>
      <c r="T15" s="64"/>
      <c r="U15" s="63"/>
      <c r="V15" s="64"/>
      <c r="W15" s="63"/>
      <c r="X15" s="62">
        <f>SUM(X9:X14)</f>
        <v>22076239765164</v>
      </c>
      <c r="Y15" s="63"/>
      <c r="Z15" s="62">
        <f>SUM(Z9:Z14)</f>
        <v>31024012164398.43</v>
      </c>
      <c r="AA15" s="63"/>
      <c r="AB15" s="67">
        <f>SUM(AB9:AB14)</f>
        <v>0.60096625369139411</v>
      </c>
    </row>
    <row r="16" spans="1:32" ht="16.5" thickTop="1" x14ac:dyDescent="0.2"/>
    <row r="20" spans="10:22" x14ac:dyDescent="0.2">
      <c r="V20" s="35"/>
    </row>
    <row r="21" spans="10:22" ht="23.25" x14ac:dyDescent="0.2">
      <c r="J21" s="137"/>
      <c r="N21" s="137">
        <f>H9+N9-R9</f>
        <v>8231824705503</v>
      </c>
      <c r="V21" s="36"/>
    </row>
    <row r="22" spans="10:22" ht="27.75" x14ac:dyDescent="0.2">
      <c r="N22" s="138">
        <f>T9*V9</f>
        <v>13946838422388</v>
      </c>
    </row>
    <row r="23" spans="10:22" ht="27.75" x14ac:dyDescent="0.2">
      <c r="N23" s="139">
        <f>Z9-N22</f>
        <v>-10599597202</v>
      </c>
    </row>
  </sheetData>
  <mergeCells count="28">
    <mergeCell ref="A1:AB1"/>
    <mergeCell ref="A2:AB2"/>
    <mergeCell ref="A3:AB3"/>
    <mergeCell ref="B4:AB4"/>
    <mergeCell ref="A5:B5"/>
    <mergeCell ref="C5:AB5"/>
    <mergeCell ref="A9:C9"/>
    <mergeCell ref="A10:C10"/>
    <mergeCell ref="L6:R6"/>
    <mergeCell ref="T6:AB6"/>
    <mergeCell ref="L7:N7"/>
    <mergeCell ref="P7:R7"/>
    <mergeCell ref="E14:F14"/>
    <mergeCell ref="E6:J6"/>
    <mergeCell ref="E7:F7"/>
    <mergeCell ref="E15:F15"/>
    <mergeCell ref="A15:C15"/>
    <mergeCell ref="E8:F8"/>
    <mergeCell ref="E13:F13"/>
    <mergeCell ref="E12:F12"/>
    <mergeCell ref="E11:F11"/>
    <mergeCell ref="E9:F9"/>
    <mergeCell ref="E10:F10"/>
    <mergeCell ref="A14:C14"/>
    <mergeCell ref="A11:C11"/>
    <mergeCell ref="A12:C12"/>
    <mergeCell ref="A13:C13"/>
    <mergeCell ref="A8:C8"/>
  </mergeCells>
  <pageMargins left="0.39" right="0.39" top="0.39" bottom="0.39" header="0" footer="0"/>
  <pageSetup paperSize="9" scale="3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7"/>
  <sheetViews>
    <sheetView rightToLeft="1" view="pageBreakPreview" topLeftCell="O1" zoomScale="60" zoomScaleNormal="100" workbookViewId="0">
      <selection activeCell="Y10" sqref="Y10"/>
    </sheetView>
  </sheetViews>
  <sheetFormatPr defaultRowHeight="15.75" x14ac:dyDescent="0.4"/>
  <cols>
    <col min="1" max="1" width="5.140625" style="6" customWidth="1"/>
    <col min="2" max="2" width="35.7109375" style="6" customWidth="1"/>
    <col min="3" max="3" width="1.28515625" style="6" customWidth="1"/>
    <col min="4" max="4" width="2.5703125" style="6" customWidth="1"/>
    <col min="5" max="5" width="17.5703125" style="6" customWidth="1"/>
    <col min="6" max="6" width="1.28515625" style="6" customWidth="1"/>
    <col min="7" max="7" width="28.7109375" style="6" bestFit="1" customWidth="1"/>
    <col min="8" max="8" width="1.28515625" style="6" customWidth="1"/>
    <col min="9" max="9" width="28.28515625" style="6" bestFit="1" customWidth="1"/>
    <col min="10" max="10" width="1.28515625" style="6" customWidth="1"/>
    <col min="11" max="11" width="18.42578125" style="6" bestFit="1" customWidth="1"/>
    <col min="12" max="12" width="1.28515625" style="6" customWidth="1"/>
    <col min="13" max="13" width="29" style="6" bestFit="1" customWidth="1"/>
    <col min="14" max="14" width="1.28515625" style="6" customWidth="1"/>
    <col min="15" max="15" width="19.42578125" style="6" bestFit="1" customWidth="1"/>
    <col min="16" max="16" width="1.28515625" style="6" customWidth="1"/>
    <col min="17" max="17" width="29.42578125" style="6" bestFit="1" customWidth="1"/>
    <col min="18" max="18" width="1.28515625" style="6" customWidth="1"/>
    <col min="19" max="19" width="18.42578125" style="6" customWidth="1"/>
    <col min="20" max="20" width="1.28515625" style="6" customWidth="1"/>
    <col min="21" max="21" width="33.42578125" style="6" bestFit="1" customWidth="1"/>
    <col min="22" max="22" width="1.28515625" style="6" customWidth="1"/>
    <col min="23" max="23" width="28.28515625" style="6" bestFit="1" customWidth="1"/>
    <col min="24" max="24" width="1.28515625" style="6" customWidth="1"/>
    <col min="25" max="25" width="28.28515625" style="6" bestFit="1" customWidth="1"/>
    <col min="26" max="26" width="1.28515625" style="6" customWidth="1"/>
    <col min="27" max="27" width="27.5703125" style="6" bestFit="1" customWidth="1"/>
    <col min="28" max="28" width="0.28515625" style="6" customWidth="1"/>
    <col min="29" max="29" width="26.28515625" style="6" customWidth="1"/>
    <col min="30" max="16384" width="9.140625" style="6"/>
  </cols>
  <sheetData>
    <row r="1" spans="1:29" ht="30.75" customHeight="1" x14ac:dyDescent="0.4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</row>
    <row r="2" spans="1:29" ht="30.75" customHeight="1" x14ac:dyDescent="0.4">
      <c r="A2" s="162" t="s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</row>
    <row r="3" spans="1:29" ht="30.75" customHeight="1" x14ac:dyDescent="0.4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</row>
    <row r="4" spans="1:29" ht="14.45" customHeight="1" x14ac:dyDescent="0.4"/>
    <row r="5" spans="1:29" ht="34.5" customHeight="1" x14ac:dyDescent="0.4">
      <c r="A5" s="8" t="s">
        <v>27</v>
      </c>
      <c r="B5" s="163" t="s">
        <v>28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</row>
    <row r="6" spans="1:29" ht="32.25" customHeight="1" x14ac:dyDescent="0.65">
      <c r="A6" s="9"/>
      <c r="B6" s="9"/>
      <c r="C6" s="9"/>
      <c r="D6" s="173" t="s">
        <v>6</v>
      </c>
      <c r="E6" s="173"/>
      <c r="F6" s="173"/>
      <c r="G6" s="173"/>
      <c r="H6" s="173"/>
      <c r="I6" s="173"/>
      <c r="J6" s="9"/>
      <c r="K6" s="159" t="s">
        <v>7</v>
      </c>
      <c r="L6" s="159"/>
      <c r="M6" s="159"/>
      <c r="N6" s="159"/>
      <c r="O6" s="159"/>
      <c r="P6" s="159"/>
      <c r="Q6" s="159"/>
      <c r="R6" s="9"/>
      <c r="S6" s="159" t="s">
        <v>8</v>
      </c>
      <c r="T6" s="159"/>
      <c r="U6" s="159"/>
      <c r="V6" s="159"/>
      <c r="W6" s="159"/>
      <c r="X6" s="159"/>
      <c r="Y6" s="159"/>
      <c r="Z6" s="159"/>
      <c r="AA6" s="159"/>
    </row>
    <row r="7" spans="1:29" ht="30.75" customHeight="1" x14ac:dyDescent="0.65">
      <c r="A7" s="9"/>
      <c r="B7" s="9"/>
      <c r="C7" s="9"/>
      <c r="D7" s="172"/>
      <c r="E7" s="172"/>
      <c r="F7" s="10"/>
      <c r="G7" s="10"/>
      <c r="H7" s="10"/>
      <c r="I7" s="10"/>
      <c r="J7" s="9"/>
      <c r="K7" s="161" t="s">
        <v>29</v>
      </c>
      <c r="L7" s="161"/>
      <c r="M7" s="161"/>
      <c r="N7" s="10"/>
      <c r="O7" s="161" t="s">
        <v>30</v>
      </c>
      <c r="P7" s="161"/>
      <c r="Q7" s="161"/>
      <c r="R7" s="9"/>
      <c r="S7" s="10"/>
      <c r="T7" s="10"/>
      <c r="U7" s="10"/>
      <c r="V7" s="10"/>
      <c r="W7" s="10"/>
      <c r="X7" s="10"/>
      <c r="Y7" s="10"/>
      <c r="Z7" s="10"/>
      <c r="AA7" s="10"/>
    </row>
    <row r="8" spans="1:29" ht="36.75" customHeight="1" x14ac:dyDescent="0.65">
      <c r="A8" s="159" t="s">
        <v>31</v>
      </c>
      <c r="B8" s="159"/>
      <c r="C8" s="9"/>
      <c r="D8" s="159" t="s">
        <v>32</v>
      </c>
      <c r="E8" s="159"/>
      <c r="F8" s="9"/>
      <c r="G8" s="11" t="s">
        <v>13</v>
      </c>
      <c r="H8" s="9"/>
      <c r="I8" s="11" t="s">
        <v>14</v>
      </c>
      <c r="J8" s="9"/>
      <c r="K8" s="12" t="s">
        <v>12</v>
      </c>
      <c r="L8" s="10"/>
      <c r="M8" s="12" t="s">
        <v>13</v>
      </c>
      <c r="N8" s="9"/>
      <c r="O8" s="12" t="s">
        <v>12</v>
      </c>
      <c r="P8" s="10"/>
      <c r="Q8" s="12" t="s">
        <v>15</v>
      </c>
      <c r="R8" s="9"/>
      <c r="S8" s="11" t="s">
        <v>12</v>
      </c>
      <c r="T8" s="9"/>
      <c r="U8" s="11" t="s">
        <v>33</v>
      </c>
      <c r="V8" s="9"/>
      <c r="W8" s="11" t="s">
        <v>13</v>
      </c>
      <c r="X8" s="9"/>
      <c r="Y8" s="11" t="s">
        <v>14</v>
      </c>
      <c r="Z8" s="9"/>
      <c r="AA8" s="38" t="s">
        <v>17</v>
      </c>
    </row>
    <row r="9" spans="1:29" ht="33" customHeight="1" x14ac:dyDescent="0.65">
      <c r="A9" s="170" t="s">
        <v>34</v>
      </c>
      <c r="B9" s="170"/>
      <c r="C9" s="9"/>
      <c r="D9" s="171">
        <v>57240207</v>
      </c>
      <c r="E9" s="171"/>
      <c r="F9" s="19"/>
      <c r="G9" s="13">
        <v>1197606058977</v>
      </c>
      <c r="H9" s="19"/>
      <c r="I9" s="13">
        <v>1211900531088.3</v>
      </c>
      <c r="J9" s="9"/>
      <c r="K9" s="13">
        <v>2790438</v>
      </c>
      <c r="L9" s="9"/>
      <c r="M9" s="13">
        <v>60002582602</v>
      </c>
      <c r="N9" s="9"/>
      <c r="O9" s="13">
        <v>-5957611</v>
      </c>
      <c r="P9" s="9"/>
      <c r="Q9" s="13">
        <v>127000354929</v>
      </c>
      <c r="R9" s="9"/>
      <c r="S9" s="13">
        <v>54073034</v>
      </c>
      <c r="T9" s="9"/>
      <c r="U9" s="13">
        <v>21803</v>
      </c>
      <c r="V9" s="9"/>
      <c r="W9" s="13">
        <v>1132960751493</v>
      </c>
      <c r="X9" s="9"/>
      <c r="Y9" s="13">
        <v>1178519620880</v>
      </c>
      <c r="Z9" s="9"/>
      <c r="AA9" s="54">
        <f>'واحدهای صندوق'!Y9/سهام!$AF$8</f>
        <v>2.2829107908705879E-2</v>
      </c>
      <c r="AC9" s="53"/>
    </row>
    <row r="10" spans="1:29" ht="33" customHeight="1" x14ac:dyDescent="0.65">
      <c r="A10" s="164" t="s">
        <v>35</v>
      </c>
      <c r="B10" s="164"/>
      <c r="C10" s="9"/>
      <c r="D10" s="169">
        <v>15000000</v>
      </c>
      <c r="E10" s="169"/>
      <c r="F10" s="19"/>
      <c r="G10" s="15">
        <v>150055312500</v>
      </c>
      <c r="H10" s="19"/>
      <c r="I10" s="15">
        <v>149944687500</v>
      </c>
      <c r="J10" s="9"/>
      <c r="K10" s="48">
        <v>0</v>
      </c>
      <c r="L10" s="47"/>
      <c r="M10" s="48">
        <v>0</v>
      </c>
      <c r="N10" s="47"/>
      <c r="O10" s="48">
        <v>0</v>
      </c>
      <c r="P10" s="47"/>
      <c r="Q10" s="48">
        <v>0</v>
      </c>
      <c r="R10" s="9"/>
      <c r="S10" s="15">
        <v>15000000</v>
      </c>
      <c r="T10" s="9"/>
      <c r="U10" s="15">
        <v>10345</v>
      </c>
      <c r="V10" s="9"/>
      <c r="W10" s="15">
        <v>150055312500</v>
      </c>
      <c r="X10" s="9"/>
      <c r="Y10" s="15">
        <v>155117779218</v>
      </c>
      <c r="Z10" s="9"/>
      <c r="AA10" s="55">
        <f>'واحدهای صندوق'!Y10/سهام!$AF$8</f>
        <v>3.0047870714976503E-3</v>
      </c>
    </row>
    <row r="11" spans="1:29" ht="33" customHeight="1" x14ac:dyDescent="0.65">
      <c r="A11" s="164" t="s">
        <v>36</v>
      </c>
      <c r="B11" s="164"/>
      <c r="C11" s="9"/>
      <c r="D11" s="169">
        <v>11866900</v>
      </c>
      <c r="E11" s="169"/>
      <c r="F11" s="19"/>
      <c r="G11" s="15">
        <v>250009070858</v>
      </c>
      <c r="H11" s="19"/>
      <c r="I11" s="15">
        <v>252019324092.87799</v>
      </c>
      <c r="J11" s="9"/>
      <c r="K11" s="48">
        <v>0</v>
      </c>
      <c r="L11" s="47"/>
      <c r="M11" s="48">
        <v>0</v>
      </c>
      <c r="N11" s="47"/>
      <c r="O11" s="48">
        <v>0</v>
      </c>
      <c r="P11" s="47"/>
      <c r="Q11" s="48">
        <v>0</v>
      </c>
      <c r="R11" s="9"/>
      <c r="S11" s="15">
        <v>11866900</v>
      </c>
      <c r="T11" s="9"/>
      <c r="U11" s="15">
        <v>21856</v>
      </c>
      <c r="V11" s="9"/>
      <c r="W11" s="15">
        <v>250009070858</v>
      </c>
      <c r="X11" s="9"/>
      <c r="Y11" s="15">
        <v>259267326306</v>
      </c>
      <c r="Z11" s="9"/>
      <c r="AA11" s="55">
        <f>'واحدهای صندوق'!Y11/سهام!$AF$8</f>
        <v>5.0222683310284953E-3</v>
      </c>
    </row>
    <row r="12" spans="1:29" ht="33" customHeight="1" x14ac:dyDescent="0.65">
      <c r="A12" s="164" t="s">
        <v>37</v>
      </c>
      <c r="B12" s="164"/>
      <c r="C12" s="9"/>
      <c r="D12" s="169">
        <v>10402608</v>
      </c>
      <c r="E12" s="169"/>
      <c r="F12" s="19"/>
      <c r="G12" s="15">
        <v>423820324200</v>
      </c>
      <c r="H12" s="19"/>
      <c r="I12" s="15">
        <v>430228395540.586</v>
      </c>
      <c r="J12" s="9"/>
      <c r="K12" s="48">
        <v>0</v>
      </c>
      <c r="L12" s="47"/>
      <c r="M12" s="48">
        <v>0</v>
      </c>
      <c r="N12" s="47"/>
      <c r="O12" s="48">
        <v>0</v>
      </c>
      <c r="P12" s="47"/>
      <c r="Q12" s="48">
        <v>0</v>
      </c>
      <c r="R12" s="9"/>
      <c r="S12" s="15">
        <v>10402608</v>
      </c>
      <c r="T12" s="9"/>
      <c r="U12" s="15">
        <v>42593</v>
      </c>
      <c r="V12" s="9"/>
      <c r="W12" s="15">
        <v>423820324200</v>
      </c>
      <c r="X12" s="9"/>
      <c r="Y12" s="15">
        <v>442914897427</v>
      </c>
      <c r="Z12" s="9"/>
      <c r="AA12" s="55">
        <f>'واحدهای صندوق'!Y12/سهام!$AF$8</f>
        <v>8.5797061063643872E-3</v>
      </c>
    </row>
    <row r="13" spans="1:29" ht="33" customHeight="1" x14ac:dyDescent="0.65">
      <c r="A13" s="164" t="s">
        <v>38</v>
      </c>
      <c r="B13" s="164"/>
      <c r="C13" s="9"/>
      <c r="D13" s="169">
        <v>115999000</v>
      </c>
      <c r="E13" s="169"/>
      <c r="F13" s="19"/>
      <c r="G13" s="15">
        <v>4662215610197</v>
      </c>
      <c r="H13" s="19"/>
      <c r="I13" s="15">
        <v>5296300593717.6602</v>
      </c>
      <c r="J13" s="9"/>
      <c r="K13" s="48">
        <v>0</v>
      </c>
      <c r="L13" s="47"/>
      <c r="M13" s="48">
        <v>0</v>
      </c>
      <c r="N13" s="47"/>
      <c r="O13" s="48">
        <v>0</v>
      </c>
      <c r="P13" s="47"/>
      <c r="Q13" s="48">
        <v>0</v>
      </c>
      <c r="R13" s="9"/>
      <c r="S13" s="15">
        <v>115999000</v>
      </c>
      <c r="T13" s="9"/>
      <c r="U13" s="15">
        <v>47040</v>
      </c>
      <c r="V13" s="9"/>
      <c r="W13" s="15">
        <v>4662215610197</v>
      </c>
      <c r="X13" s="9"/>
      <c r="Y13" s="15">
        <v>5454580841346</v>
      </c>
      <c r="Z13" s="9"/>
      <c r="AA13" s="55">
        <f>'واحدهای صندوق'!Y13/سهام!$AF$8</f>
        <v>0.10566070553060976</v>
      </c>
    </row>
    <row r="14" spans="1:29" ht="33" customHeight="1" x14ac:dyDescent="0.65">
      <c r="A14" s="164" t="s">
        <v>39</v>
      </c>
      <c r="B14" s="164"/>
      <c r="C14" s="9"/>
      <c r="D14" s="169">
        <v>32672967</v>
      </c>
      <c r="E14" s="169"/>
      <c r="F14" s="19"/>
      <c r="G14" s="15">
        <v>1176494848379</v>
      </c>
      <c r="H14" s="19"/>
      <c r="I14" s="15">
        <v>1194344480266.1399</v>
      </c>
      <c r="J14" s="9"/>
      <c r="K14" s="15">
        <v>25898469</v>
      </c>
      <c r="L14" s="9"/>
      <c r="M14" s="15">
        <v>963867480901</v>
      </c>
      <c r="N14" s="9"/>
      <c r="O14" s="15">
        <v>-6837283</v>
      </c>
      <c r="P14" s="9"/>
      <c r="Q14" s="15">
        <v>255091085740</v>
      </c>
      <c r="R14" s="9"/>
      <c r="S14" s="15">
        <v>51734153</v>
      </c>
      <c r="T14" s="9"/>
      <c r="U14" s="15">
        <v>37659</v>
      </c>
      <c r="V14" s="9"/>
      <c r="W14" s="15">
        <v>1890966616571</v>
      </c>
      <c r="X14" s="9"/>
      <c r="Y14" s="15">
        <v>1947538048254</v>
      </c>
      <c r="Z14" s="9"/>
      <c r="AA14" s="55">
        <f>'واحدهای صندوق'!Y14/سهام!$AF$8</f>
        <v>3.7725766692541213E-2</v>
      </c>
    </row>
    <row r="15" spans="1:29" ht="33" customHeight="1" x14ac:dyDescent="0.65">
      <c r="A15" s="164" t="s">
        <v>40</v>
      </c>
      <c r="B15" s="164"/>
      <c r="C15" s="9"/>
      <c r="D15" s="169">
        <v>28130000</v>
      </c>
      <c r="E15" s="169"/>
      <c r="F15" s="19"/>
      <c r="G15" s="15">
        <v>1169031451432</v>
      </c>
      <c r="H15" s="19"/>
      <c r="I15" s="15">
        <v>1171604261559.0601</v>
      </c>
      <c r="J15" s="9"/>
      <c r="K15" s="48">
        <v>0</v>
      </c>
      <c r="L15" s="47"/>
      <c r="M15" s="48">
        <v>0</v>
      </c>
      <c r="N15" s="47"/>
      <c r="O15" s="48">
        <v>0</v>
      </c>
      <c r="P15" s="47"/>
      <c r="Q15" s="48">
        <v>0</v>
      </c>
      <c r="R15" s="9"/>
      <c r="S15" s="15">
        <v>28130000</v>
      </c>
      <c r="T15" s="9"/>
      <c r="U15" s="15">
        <v>42847</v>
      </c>
      <c r="V15" s="9"/>
      <c r="W15" s="15">
        <v>1169031451432</v>
      </c>
      <c r="X15" s="9"/>
      <c r="Y15" s="15">
        <v>1204841660746</v>
      </c>
      <c r="Z15" s="9"/>
      <c r="AA15" s="55">
        <f>'واحدهای صندوق'!Y15/سهام!$AF$8</f>
        <v>2.3338992239718945E-2</v>
      </c>
    </row>
    <row r="16" spans="1:29" ht="33" customHeight="1" x14ac:dyDescent="0.65">
      <c r="A16" s="164" t="s">
        <v>41</v>
      </c>
      <c r="B16" s="164"/>
      <c r="C16" s="9"/>
      <c r="D16" s="169">
        <v>32630466</v>
      </c>
      <c r="E16" s="169"/>
      <c r="F16" s="19"/>
      <c r="G16" s="15">
        <v>897003123798</v>
      </c>
      <c r="H16" s="19"/>
      <c r="I16" s="15">
        <v>935072633593.49695</v>
      </c>
      <c r="J16" s="9"/>
      <c r="K16" s="48">
        <v>0</v>
      </c>
      <c r="L16" s="47"/>
      <c r="M16" s="48">
        <v>0</v>
      </c>
      <c r="N16" s="47"/>
      <c r="O16" s="48">
        <v>0</v>
      </c>
      <c r="P16" s="47"/>
      <c r="Q16" s="48">
        <v>0</v>
      </c>
      <c r="R16" s="9"/>
      <c r="S16" s="15">
        <v>32630466</v>
      </c>
      <c r="T16" s="9"/>
      <c r="U16" s="15">
        <v>29519</v>
      </c>
      <c r="V16" s="9"/>
      <c r="W16" s="15">
        <v>897003123798</v>
      </c>
      <c r="X16" s="9"/>
      <c r="Y16" s="15">
        <v>962863538948</v>
      </c>
      <c r="Z16" s="9"/>
      <c r="AA16" s="55">
        <f>'واحدهای صندوق'!Y16/سهام!$AF$8</f>
        <v>1.8651633152775921E-2</v>
      </c>
    </row>
    <row r="17" spans="1:27" ht="33" customHeight="1" x14ac:dyDescent="0.65">
      <c r="A17" s="164" t="s">
        <v>42</v>
      </c>
      <c r="B17" s="164"/>
      <c r="C17" s="9"/>
      <c r="D17" s="169">
        <v>7666385</v>
      </c>
      <c r="E17" s="169"/>
      <c r="F17" s="19"/>
      <c r="G17" s="15">
        <v>243156510719</v>
      </c>
      <c r="H17" s="19"/>
      <c r="I17" s="15">
        <v>276301920872.23401</v>
      </c>
      <c r="J17" s="9"/>
      <c r="K17" s="15">
        <v>5227138</v>
      </c>
      <c r="L17" s="9"/>
      <c r="M17" s="15">
        <v>188753577602</v>
      </c>
      <c r="N17" s="9"/>
      <c r="O17" s="15">
        <v>-8019313</v>
      </c>
      <c r="P17" s="9"/>
      <c r="Q17" s="15">
        <v>290230136624</v>
      </c>
      <c r="R17" s="9"/>
      <c r="S17" s="15">
        <v>4874210</v>
      </c>
      <c r="T17" s="9"/>
      <c r="U17" s="15">
        <v>37121</v>
      </c>
      <c r="V17" s="9"/>
      <c r="W17" s="15">
        <v>165302540610</v>
      </c>
      <c r="X17" s="9"/>
      <c r="Y17" s="15">
        <v>180868829426</v>
      </c>
      <c r="Z17" s="9"/>
      <c r="AA17" s="55">
        <f>'واحدهای صندوق'!Y17/سهام!$AF$8</f>
        <v>3.5036107597464466E-3</v>
      </c>
    </row>
    <row r="18" spans="1:27" ht="33" customHeight="1" x14ac:dyDescent="0.65">
      <c r="A18" s="164" t="s">
        <v>43</v>
      </c>
      <c r="B18" s="164"/>
      <c r="C18" s="9"/>
      <c r="D18" s="169">
        <v>23703863</v>
      </c>
      <c r="E18" s="169"/>
      <c r="F18" s="19"/>
      <c r="G18" s="15">
        <v>623700515767</v>
      </c>
      <c r="H18" s="19"/>
      <c r="I18" s="15">
        <v>651236738559.05701</v>
      </c>
      <c r="J18" s="9"/>
      <c r="K18" s="48">
        <v>0</v>
      </c>
      <c r="L18" s="47"/>
      <c r="M18" s="48">
        <v>0</v>
      </c>
      <c r="N18" s="9"/>
      <c r="O18" s="15">
        <v>-4109229</v>
      </c>
      <c r="P18" s="9"/>
      <c r="Q18" s="15">
        <v>115948672086</v>
      </c>
      <c r="R18" s="9"/>
      <c r="S18" s="15">
        <v>19594634</v>
      </c>
      <c r="T18" s="9"/>
      <c r="U18" s="15">
        <v>28294</v>
      </c>
      <c r="V18" s="9"/>
      <c r="W18" s="15">
        <v>515523292480</v>
      </c>
      <c r="X18" s="9"/>
      <c r="Y18" s="15">
        <v>554206135495</v>
      </c>
      <c r="Z18" s="9"/>
      <c r="AA18" s="55">
        <f>'واحدهای صندوق'!Y18/سهام!$AF$8</f>
        <v>1.0735529088124099E-2</v>
      </c>
    </row>
    <row r="19" spans="1:27" ht="33" customHeight="1" x14ac:dyDescent="0.65">
      <c r="A19" s="164" t="s">
        <v>44</v>
      </c>
      <c r="B19" s="164"/>
      <c r="C19" s="9"/>
      <c r="D19" s="169">
        <v>9335324</v>
      </c>
      <c r="E19" s="169"/>
      <c r="F19" s="19"/>
      <c r="G19" s="15">
        <v>200008359993</v>
      </c>
      <c r="H19" s="19"/>
      <c r="I19" s="15">
        <v>200411489226.03</v>
      </c>
      <c r="J19" s="9"/>
      <c r="K19" s="15">
        <v>14160002</v>
      </c>
      <c r="L19" s="9"/>
      <c r="M19" s="15">
        <v>309995742388</v>
      </c>
      <c r="N19" s="9"/>
      <c r="O19" s="15">
        <v>-11430002</v>
      </c>
      <c r="P19" s="9"/>
      <c r="Q19" s="15">
        <v>251744369696</v>
      </c>
      <c r="R19" s="9"/>
      <c r="S19" s="15">
        <v>12065324</v>
      </c>
      <c r="T19" s="9"/>
      <c r="U19" s="15">
        <v>22113</v>
      </c>
      <c r="V19" s="9"/>
      <c r="W19" s="15">
        <v>260019500942</v>
      </c>
      <c r="X19" s="9"/>
      <c r="Y19" s="15">
        <v>266702126924</v>
      </c>
      <c r="Z19" s="9"/>
      <c r="AA19" s="55">
        <f>'واحدهای صندوق'!Y19/سهام!$AF$8</f>
        <v>5.1662878811326316E-3</v>
      </c>
    </row>
    <row r="20" spans="1:27" ht="33" customHeight="1" x14ac:dyDescent="0.65">
      <c r="A20" s="164" t="s">
        <v>45</v>
      </c>
      <c r="B20" s="164"/>
      <c r="C20" s="9"/>
      <c r="D20" s="169">
        <v>36430338</v>
      </c>
      <c r="E20" s="169"/>
      <c r="F20" s="19"/>
      <c r="G20" s="15">
        <v>500020459276</v>
      </c>
      <c r="H20" s="19"/>
      <c r="I20" s="15">
        <v>502043442857.12201</v>
      </c>
      <c r="J20" s="9"/>
      <c r="K20" s="48">
        <v>0</v>
      </c>
      <c r="L20" s="47"/>
      <c r="M20" s="48">
        <v>0</v>
      </c>
      <c r="N20" s="47"/>
      <c r="O20" s="48">
        <v>0</v>
      </c>
      <c r="P20" s="47"/>
      <c r="Q20" s="48">
        <v>0</v>
      </c>
      <c r="R20" s="9"/>
      <c r="S20" s="15">
        <v>36430338</v>
      </c>
      <c r="T20" s="9"/>
      <c r="U20" s="15">
        <v>13818</v>
      </c>
      <c r="V20" s="9"/>
      <c r="W20" s="15">
        <v>500020459276</v>
      </c>
      <c r="X20" s="9"/>
      <c r="Y20" s="15">
        <v>503208783795</v>
      </c>
      <c r="Z20" s="9"/>
      <c r="AA20" s="55">
        <f>'واحدهای صندوق'!Y20/سهام!$AF$8</f>
        <v>9.7476592008597703E-3</v>
      </c>
    </row>
    <row r="21" spans="1:27" ht="33" customHeight="1" x14ac:dyDescent="0.65">
      <c r="A21" s="164" t="s">
        <v>46</v>
      </c>
      <c r="B21" s="164"/>
      <c r="C21" s="9"/>
      <c r="D21" s="169">
        <v>15640874</v>
      </c>
      <c r="E21" s="169"/>
      <c r="F21" s="19"/>
      <c r="G21" s="15">
        <v>333452164180</v>
      </c>
      <c r="H21" s="19"/>
      <c r="I21" s="15">
        <v>364718102009.20898</v>
      </c>
      <c r="J21" s="9"/>
      <c r="K21" s="15">
        <v>109520042</v>
      </c>
      <c r="L21" s="9"/>
      <c r="M21" s="15">
        <v>2900228007046</v>
      </c>
      <c r="N21" s="9"/>
      <c r="O21" s="15">
        <v>-105694228</v>
      </c>
      <c r="P21" s="9"/>
      <c r="Q21" s="15">
        <v>2760883292804</v>
      </c>
      <c r="R21" s="9"/>
      <c r="S21" s="15">
        <v>19466688</v>
      </c>
      <c r="T21" s="9"/>
      <c r="U21" s="15">
        <v>27456</v>
      </c>
      <c r="V21" s="9"/>
      <c r="W21" s="15">
        <v>545580525939</v>
      </c>
      <c r="X21" s="9"/>
      <c r="Y21" s="15">
        <v>534231526130</v>
      </c>
      <c r="Z21" s="9"/>
      <c r="AA21" s="55">
        <f>'واحدهای صندوق'!Y21/سهام!$AF$8</f>
        <v>1.034860085668122E-2</v>
      </c>
    </row>
    <row r="22" spans="1:27" ht="33" customHeight="1" x14ac:dyDescent="0.65">
      <c r="A22" s="164" t="s">
        <v>47</v>
      </c>
      <c r="B22" s="164"/>
      <c r="C22" s="9"/>
      <c r="D22" s="169">
        <v>70150028</v>
      </c>
      <c r="E22" s="169"/>
      <c r="F22" s="19"/>
      <c r="G22" s="15">
        <v>885631170315</v>
      </c>
      <c r="H22" s="19"/>
      <c r="I22" s="15">
        <v>987430350265.04895</v>
      </c>
      <c r="J22" s="9"/>
      <c r="K22" s="15">
        <v>196689921</v>
      </c>
      <c r="L22" s="9"/>
      <c r="M22" s="15">
        <v>2792762708878</v>
      </c>
      <c r="N22" s="9"/>
      <c r="O22" s="15">
        <v>-11645391</v>
      </c>
      <c r="P22" s="9"/>
      <c r="Q22" s="15">
        <v>166355919224</v>
      </c>
      <c r="R22" s="9"/>
      <c r="S22" s="15">
        <v>255194558</v>
      </c>
      <c r="T22" s="9"/>
      <c r="U22" s="15">
        <v>14153</v>
      </c>
      <c r="V22" s="9"/>
      <c r="W22" s="15">
        <v>3527986546400</v>
      </c>
      <c r="X22" s="9"/>
      <c r="Y22" s="15">
        <v>3611506726151</v>
      </c>
      <c r="Z22" s="9"/>
      <c r="AA22" s="55">
        <f>'واحدهای صندوق'!Y22/سهام!$AF$8</f>
        <v>6.9958510069399418E-2</v>
      </c>
    </row>
    <row r="23" spans="1:27" ht="33" customHeight="1" x14ac:dyDescent="0.65">
      <c r="A23" s="164" t="s">
        <v>48</v>
      </c>
      <c r="B23" s="164"/>
      <c r="C23" s="9"/>
      <c r="D23" s="165">
        <v>0</v>
      </c>
      <c r="E23" s="165"/>
      <c r="F23" s="47"/>
      <c r="G23" s="48">
        <v>0</v>
      </c>
      <c r="H23" s="47"/>
      <c r="I23" s="48">
        <v>0</v>
      </c>
      <c r="J23" s="9"/>
      <c r="K23" s="15">
        <v>3077000</v>
      </c>
      <c r="L23" s="9"/>
      <c r="M23" s="15">
        <v>72028350663</v>
      </c>
      <c r="N23" s="9"/>
      <c r="O23" s="48">
        <v>0</v>
      </c>
      <c r="P23" s="47"/>
      <c r="Q23" s="48">
        <v>0</v>
      </c>
      <c r="R23" s="9"/>
      <c r="S23" s="15">
        <v>3077000</v>
      </c>
      <c r="T23" s="9"/>
      <c r="U23" s="15">
        <v>23430</v>
      </c>
      <c r="V23" s="9"/>
      <c r="W23" s="15">
        <v>72028350663</v>
      </c>
      <c r="X23" s="9"/>
      <c r="Y23" s="15">
        <v>72067525296</v>
      </c>
      <c r="Z23" s="9"/>
      <c r="AA23" s="55">
        <f>'واحدهای صندوق'!Y23/سهام!$AF$8</f>
        <v>1.3960202974535772E-3</v>
      </c>
    </row>
    <row r="24" spans="1:27" ht="33" customHeight="1" x14ac:dyDescent="0.65">
      <c r="A24" s="164" t="s">
        <v>49</v>
      </c>
      <c r="B24" s="164"/>
      <c r="C24" s="9"/>
      <c r="D24" s="165">
        <v>0</v>
      </c>
      <c r="E24" s="165"/>
      <c r="F24" s="47"/>
      <c r="G24" s="48">
        <v>0</v>
      </c>
      <c r="H24" s="47"/>
      <c r="I24" s="48">
        <v>0</v>
      </c>
      <c r="J24" s="9"/>
      <c r="K24" s="15">
        <v>15000000</v>
      </c>
      <c r="L24" s="9"/>
      <c r="M24" s="15">
        <v>150055312497</v>
      </c>
      <c r="N24" s="9"/>
      <c r="O24" s="48">
        <v>0</v>
      </c>
      <c r="P24" s="47"/>
      <c r="Q24" s="48">
        <v>0</v>
      </c>
      <c r="R24" s="9"/>
      <c r="S24" s="15">
        <v>15000000</v>
      </c>
      <c r="T24" s="9"/>
      <c r="U24" s="15">
        <v>10000</v>
      </c>
      <c r="V24" s="9"/>
      <c r="W24" s="15">
        <v>150055312497</v>
      </c>
      <c r="X24" s="9"/>
      <c r="Y24" s="15">
        <v>149944687500</v>
      </c>
      <c r="Z24" s="9"/>
      <c r="AA24" s="55">
        <f>'واحدهای صندوق'!Y24/سهام!$AF$8</f>
        <v>2.9045790928102257E-3</v>
      </c>
    </row>
    <row r="25" spans="1:27" ht="33" customHeight="1" x14ac:dyDescent="0.65">
      <c r="A25" s="164" t="s">
        <v>50</v>
      </c>
      <c r="B25" s="164"/>
      <c r="C25" s="9"/>
      <c r="D25" s="165">
        <v>0</v>
      </c>
      <c r="E25" s="165"/>
      <c r="F25" s="47"/>
      <c r="G25" s="48">
        <v>0</v>
      </c>
      <c r="H25" s="47"/>
      <c r="I25" s="48">
        <v>0</v>
      </c>
      <c r="J25" s="9"/>
      <c r="K25" s="15">
        <v>29774900</v>
      </c>
      <c r="L25" s="9"/>
      <c r="M25" s="15">
        <v>750008445658</v>
      </c>
      <c r="N25" s="9"/>
      <c r="O25" s="15">
        <v>-435505</v>
      </c>
      <c r="P25" s="9"/>
      <c r="Q25" s="15">
        <v>11003765251</v>
      </c>
      <c r="R25" s="9"/>
      <c r="S25" s="15">
        <v>29339395</v>
      </c>
      <c r="T25" s="9"/>
      <c r="U25" s="15">
        <v>25276</v>
      </c>
      <c r="V25" s="9"/>
      <c r="W25" s="15">
        <v>739038386040</v>
      </c>
      <c r="X25" s="9"/>
      <c r="Y25" s="15">
        <v>741309089455</v>
      </c>
      <c r="Z25" s="9"/>
      <c r="AA25" s="55">
        <f>'واحدهای صندوق'!Y25/سهام!$AF$8</f>
        <v>1.4359901097137424E-2</v>
      </c>
    </row>
    <row r="26" spans="1:27" ht="33" customHeight="1" x14ac:dyDescent="0.65">
      <c r="A26" s="166" t="s">
        <v>51</v>
      </c>
      <c r="B26" s="166"/>
      <c r="C26" s="9"/>
      <c r="D26" s="167">
        <v>0</v>
      </c>
      <c r="E26" s="167"/>
      <c r="F26" s="47"/>
      <c r="G26" s="49">
        <v>0</v>
      </c>
      <c r="H26" s="47"/>
      <c r="I26" s="49">
        <v>0</v>
      </c>
      <c r="J26" s="9"/>
      <c r="K26" s="50">
        <v>79000000</v>
      </c>
      <c r="L26" s="9"/>
      <c r="M26" s="17">
        <v>1450055654761</v>
      </c>
      <c r="N26" s="9"/>
      <c r="O26" s="51">
        <v>0</v>
      </c>
      <c r="P26" s="47"/>
      <c r="Q26" s="49">
        <v>0</v>
      </c>
      <c r="R26" s="9"/>
      <c r="S26" s="50">
        <v>79000000</v>
      </c>
      <c r="T26" s="9"/>
      <c r="U26" s="50">
        <v>18448</v>
      </c>
      <c r="V26" s="9"/>
      <c r="W26" s="17">
        <v>1450055654761</v>
      </c>
      <c r="X26" s="9"/>
      <c r="Y26" s="17">
        <v>1456854586700</v>
      </c>
      <c r="Z26" s="9"/>
      <c r="AA26" s="55">
        <f>'واحدهای صندوق'!Y26/سهام!$AF$8</f>
        <v>2.8220735554859204E-2</v>
      </c>
    </row>
    <row r="27" spans="1:27" s="60" customFormat="1" ht="33" customHeight="1" x14ac:dyDescent="0.75">
      <c r="A27" s="154" t="s">
        <v>24</v>
      </c>
      <c r="B27" s="154"/>
      <c r="C27" s="56"/>
      <c r="D27" s="168"/>
      <c r="E27" s="168"/>
      <c r="F27" s="56"/>
      <c r="G27" s="57">
        <f>SUM(G9:G26)</f>
        <v>12712204980591</v>
      </c>
      <c r="H27" s="56"/>
      <c r="I27" s="57">
        <f>SUM(I9:I26)</f>
        <v>13623556951146.818</v>
      </c>
      <c r="J27" s="56"/>
      <c r="K27" s="58"/>
      <c r="L27" s="56"/>
      <c r="M27" s="57">
        <f>SUM(M9:M26)</f>
        <v>9637757862996</v>
      </c>
      <c r="N27" s="56"/>
      <c r="O27" s="58"/>
      <c r="P27" s="56"/>
      <c r="Q27" s="57">
        <f>SUM(Q9:Q26)</f>
        <v>3978257596354</v>
      </c>
      <c r="R27" s="56"/>
      <c r="S27" s="58"/>
      <c r="T27" s="56"/>
      <c r="U27" s="58"/>
      <c r="V27" s="56"/>
      <c r="W27" s="57">
        <f>SUM(W9:W26)</f>
        <v>18501672830657</v>
      </c>
      <c r="X27" s="56"/>
      <c r="Y27" s="57">
        <f>SUM(Y9:Y26)</f>
        <v>19676543729997</v>
      </c>
      <c r="Z27" s="56"/>
      <c r="AA27" s="59">
        <f>SUM(AA9:AA26)</f>
        <v>0.3811544009314462</v>
      </c>
    </row>
  </sheetData>
  <mergeCells count="50">
    <mergeCell ref="A1:AA1"/>
    <mergeCell ref="A2:AA2"/>
    <mergeCell ref="A3:AA3"/>
    <mergeCell ref="B5:AA5"/>
    <mergeCell ref="K6:Q6"/>
    <mergeCell ref="S6:AA6"/>
    <mergeCell ref="D6:I6"/>
    <mergeCell ref="K7:M7"/>
    <mergeCell ref="O7:Q7"/>
    <mergeCell ref="A8:B8"/>
    <mergeCell ref="D8:E8"/>
    <mergeCell ref="A9:B9"/>
    <mergeCell ref="D9:E9"/>
    <mergeCell ref="D7:E7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</mergeCells>
  <pageMargins left="0.39" right="0.39" top="0.39" bottom="0.39" header="0" footer="0"/>
  <pageSetup paperSize="9" scale="3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13"/>
  <sheetViews>
    <sheetView rightToLeft="1" view="pageBreakPreview" topLeftCell="R1" zoomScale="50" zoomScaleNormal="100" zoomScaleSheetLayoutView="50" workbookViewId="0">
      <selection activeCell="AJ13" sqref="AJ13"/>
    </sheetView>
  </sheetViews>
  <sheetFormatPr defaultRowHeight="15.75" x14ac:dyDescent="0.4"/>
  <cols>
    <col min="1" max="1" width="9.42578125" style="6" customWidth="1"/>
    <col min="2" max="2" width="43.140625" style="6" customWidth="1"/>
    <col min="3" max="3" width="1.28515625" style="6" customWidth="1"/>
    <col min="4" max="4" width="27.28515625" style="6" bestFit="1" customWidth="1"/>
    <col min="5" max="5" width="1.28515625" style="6" customWidth="1"/>
    <col min="6" max="6" width="41.5703125" style="6" bestFit="1" customWidth="1"/>
    <col min="7" max="7" width="1.28515625" style="6" customWidth="1"/>
    <col min="8" max="8" width="23" style="6" bestFit="1" customWidth="1"/>
    <col min="9" max="9" width="1.28515625" style="6" customWidth="1"/>
    <col min="10" max="10" width="18.7109375" style="6" bestFit="1" customWidth="1"/>
    <col min="11" max="11" width="1.28515625" style="6" customWidth="1"/>
    <col min="12" max="12" width="19.28515625" style="6" bestFit="1" customWidth="1"/>
    <col min="13" max="13" width="1.28515625" style="6" customWidth="1"/>
    <col min="14" max="14" width="17.5703125" style="6" bestFit="1" customWidth="1"/>
    <col min="15" max="15" width="1.28515625" style="6" customWidth="1"/>
    <col min="16" max="16" width="13" style="6" customWidth="1"/>
    <col min="17" max="17" width="1.28515625" style="6" customWidth="1"/>
    <col min="18" max="18" width="24.140625" style="6" bestFit="1" customWidth="1"/>
    <col min="19" max="19" width="1.28515625" style="6" customWidth="1"/>
    <col min="20" max="20" width="24.7109375" style="6" bestFit="1" customWidth="1"/>
    <col min="21" max="21" width="1.28515625" style="6" customWidth="1"/>
    <col min="22" max="22" width="13" style="6" customWidth="1"/>
    <col min="23" max="23" width="1.28515625" style="6" customWidth="1"/>
    <col min="24" max="24" width="22.5703125" style="6" bestFit="1" customWidth="1"/>
    <col min="25" max="25" width="1.28515625" style="6" customWidth="1"/>
    <col min="26" max="26" width="13" style="6" customWidth="1"/>
    <col min="27" max="27" width="1.28515625" style="6" customWidth="1"/>
    <col min="28" max="28" width="20.85546875" style="6" bestFit="1" customWidth="1"/>
    <col min="29" max="29" width="1.28515625" style="6" customWidth="1"/>
    <col min="30" max="30" width="15.5703125" style="6" customWidth="1"/>
    <col min="31" max="31" width="1.28515625" style="6" customWidth="1"/>
    <col min="32" max="32" width="24.140625" style="6" bestFit="1" customWidth="1"/>
    <col min="33" max="33" width="1.28515625" style="6" customWidth="1"/>
    <col min="34" max="34" width="22.5703125" style="6" bestFit="1" customWidth="1"/>
    <col min="35" max="35" width="1.28515625" style="6" customWidth="1"/>
    <col min="36" max="36" width="23.7109375" style="6" bestFit="1" customWidth="1"/>
    <col min="37" max="37" width="1.28515625" style="6" customWidth="1"/>
    <col min="38" max="38" width="27.5703125" style="6" bestFit="1" customWidth="1"/>
    <col min="39" max="39" width="0.28515625" style="6" customWidth="1"/>
    <col min="40" max="40" width="22.7109375" style="6" customWidth="1"/>
    <col min="41" max="16384" width="9.140625" style="6"/>
  </cols>
  <sheetData>
    <row r="1" spans="1:40" ht="34.5" customHeight="1" x14ac:dyDescent="0.4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</row>
    <row r="2" spans="1:40" ht="34.5" customHeight="1" x14ac:dyDescent="0.4">
      <c r="A2" s="162" t="s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</row>
    <row r="3" spans="1:40" ht="34.5" customHeight="1" x14ac:dyDescent="0.4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</row>
    <row r="4" spans="1:40" ht="14.45" customHeight="1" x14ac:dyDescent="0.4"/>
    <row r="5" spans="1:40" ht="35.25" customHeight="1" x14ac:dyDescent="0.4">
      <c r="A5" s="8" t="s">
        <v>52</v>
      </c>
      <c r="B5" s="163" t="s">
        <v>53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</row>
    <row r="6" spans="1:40" ht="37.5" customHeight="1" x14ac:dyDescent="0.4">
      <c r="A6" s="159" t="s">
        <v>54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 t="s">
        <v>6</v>
      </c>
      <c r="Q6" s="159"/>
      <c r="R6" s="159"/>
      <c r="S6" s="159"/>
      <c r="T6" s="159"/>
      <c r="U6" s="24"/>
      <c r="V6" s="159" t="s">
        <v>7</v>
      </c>
      <c r="W6" s="159"/>
      <c r="X6" s="159"/>
      <c r="Y6" s="159"/>
      <c r="Z6" s="159"/>
      <c r="AA6" s="159"/>
      <c r="AB6" s="159"/>
      <c r="AC6" s="24"/>
      <c r="AD6" s="159" t="s">
        <v>8</v>
      </c>
      <c r="AE6" s="159"/>
      <c r="AF6" s="159"/>
      <c r="AG6" s="159"/>
      <c r="AH6" s="159"/>
      <c r="AI6" s="159"/>
      <c r="AJ6" s="159"/>
      <c r="AK6" s="159"/>
      <c r="AL6" s="159"/>
    </row>
    <row r="7" spans="1:40" ht="28.5" customHeight="1" x14ac:dyDescent="0.4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4"/>
      <c r="V7" s="161" t="s">
        <v>9</v>
      </c>
      <c r="W7" s="161"/>
      <c r="X7" s="161"/>
      <c r="Y7" s="25"/>
      <c r="Z7" s="161" t="s">
        <v>10</v>
      </c>
      <c r="AA7" s="161"/>
      <c r="AB7" s="161"/>
      <c r="AC7" s="24"/>
      <c r="AD7" s="25"/>
      <c r="AE7" s="25"/>
      <c r="AF7" s="25"/>
      <c r="AG7" s="25"/>
      <c r="AH7" s="25"/>
      <c r="AI7" s="25"/>
      <c r="AJ7" s="25"/>
      <c r="AK7" s="25"/>
      <c r="AL7" s="25"/>
    </row>
    <row r="8" spans="1:40" ht="30" customHeight="1" x14ac:dyDescent="0.4">
      <c r="A8" s="159" t="s">
        <v>55</v>
      </c>
      <c r="B8" s="159"/>
      <c r="C8" s="24"/>
      <c r="D8" s="11" t="s">
        <v>56</v>
      </c>
      <c r="E8" s="24"/>
      <c r="F8" s="11" t="s">
        <v>57</v>
      </c>
      <c r="G8" s="24"/>
      <c r="H8" s="11" t="s">
        <v>58</v>
      </c>
      <c r="I8" s="24"/>
      <c r="J8" s="11" t="s">
        <v>59</v>
      </c>
      <c r="K8" s="24"/>
      <c r="L8" s="11" t="s">
        <v>60</v>
      </c>
      <c r="M8" s="24"/>
      <c r="N8" s="11" t="s">
        <v>26</v>
      </c>
      <c r="O8" s="24"/>
      <c r="P8" s="11" t="s">
        <v>12</v>
      </c>
      <c r="Q8" s="24"/>
      <c r="R8" s="11" t="s">
        <v>13</v>
      </c>
      <c r="S8" s="24"/>
      <c r="T8" s="11" t="s">
        <v>14</v>
      </c>
      <c r="U8" s="24"/>
      <c r="V8" s="12" t="s">
        <v>12</v>
      </c>
      <c r="W8" s="25"/>
      <c r="X8" s="12" t="s">
        <v>13</v>
      </c>
      <c r="Y8" s="24"/>
      <c r="Z8" s="12" t="s">
        <v>12</v>
      </c>
      <c r="AA8" s="25"/>
      <c r="AB8" s="12" t="s">
        <v>15</v>
      </c>
      <c r="AC8" s="24"/>
      <c r="AD8" s="11" t="s">
        <v>12</v>
      </c>
      <c r="AE8" s="24"/>
      <c r="AF8" s="11" t="s">
        <v>16</v>
      </c>
      <c r="AG8" s="24"/>
      <c r="AH8" s="11" t="s">
        <v>13</v>
      </c>
      <c r="AI8" s="24"/>
      <c r="AJ8" s="11" t="s">
        <v>14</v>
      </c>
      <c r="AK8" s="24"/>
      <c r="AL8" s="42" t="s">
        <v>17</v>
      </c>
    </row>
    <row r="9" spans="1:40" ht="35.25" customHeight="1" x14ac:dyDescent="0.75">
      <c r="A9" s="160" t="s">
        <v>61</v>
      </c>
      <c r="B9" s="160"/>
      <c r="C9" s="24"/>
      <c r="D9" s="74" t="s">
        <v>62</v>
      </c>
      <c r="E9" s="33"/>
      <c r="F9" s="74" t="s">
        <v>62</v>
      </c>
      <c r="G9" s="24"/>
      <c r="H9" s="74" t="s">
        <v>63</v>
      </c>
      <c r="I9" s="33"/>
      <c r="J9" s="74" t="s">
        <v>64</v>
      </c>
      <c r="K9" s="33"/>
      <c r="L9" s="78">
        <v>23</v>
      </c>
      <c r="M9" s="79"/>
      <c r="N9" s="78">
        <v>23</v>
      </c>
      <c r="O9" s="24"/>
      <c r="P9" s="27">
        <v>5000</v>
      </c>
      <c r="Q9" s="24"/>
      <c r="R9" s="27">
        <v>4038425737</v>
      </c>
      <c r="S9" s="24"/>
      <c r="T9" s="27">
        <v>4587621561</v>
      </c>
      <c r="U9" s="24"/>
      <c r="V9" s="78">
        <v>0</v>
      </c>
      <c r="W9" s="33"/>
      <c r="X9" s="78">
        <v>0</v>
      </c>
      <c r="Y9" s="33"/>
      <c r="Z9" s="78">
        <v>0</v>
      </c>
      <c r="AA9" s="33"/>
      <c r="AB9" s="78">
        <v>0</v>
      </c>
      <c r="AC9" s="24"/>
      <c r="AD9" s="27">
        <v>5000</v>
      </c>
      <c r="AE9" s="24"/>
      <c r="AF9" s="27">
        <v>890650</v>
      </c>
      <c r="AG9" s="24"/>
      <c r="AH9" s="27">
        <v>4038425737</v>
      </c>
      <c r="AI9" s="24"/>
      <c r="AJ9" s="27">
        <v>4450021393</v>
      </c>
      <c r="AK9" s="24"/>
      <c r="AL9" s="39">
        <f>AJ9/سهام!$AF$8</f>
        <v>8.6201380763596824E-5</v>
      </c>
      <c r="AN9" s="82"/>
    </row>
    <row r="10" spans="1:40" ht="35.25" customHeight="1" x14ac:dyDescent="0.4">
      <c r="A10" s="158" t="s">
        <v>65</v>
      </c>
      <c r="B10" s="158"/>
      <c r="C10" s="24"/>
      <c r="D10" s="75" t="s">
        <v>62</v>
      </c>
      <c r="E10" s="33"/>
      <c r="F10" s="75" t="s">
        <v>62</v>
      </c>
      <c r="G10" s="24"/>
      <c r="H10" s="75" t="s">
        <v>66</v>
      </c>
      <c r="I10" s="33"/>
      <c r="J10" s="75" t="s">
        <v>67</v>
      </c>
      <c r="K10" s="33"/>
      <c r="L10" s="32">
        <v>23</v>
      </c>
      <c r="M10" s="79"/>
      <c r="N10" s="32">
        <v>23</v>
      </c>
      <c r="O10" s="24"/>
      <c r="P10" s="28">
        <v>10000</v>
      </c>
      <c r="Q10" s="24"/>
      <c r="R10" s="28">
        <v>8776007995</v>
      </c>
      <c r="S10" s="24"/>
      <c r="T10" s="28">
        <v>8789622900</v>
      </c>
      <c r="U10" s="24"/>
      <c r="V10" s="32">
        <v>0</v>
      </c>
      <c r="W10" s="33"/>
      <c r="X10" s="32">
        <v>0</v>
      </c>
      <c r="Y10" s="33"/>
      <c r="Z10" s="32">
        <v>0</v>
      </c>
      <c r="AA10" s="33"/>
      <c r="AB10" s="32">
        <v>0</v>
      </c>
      <c r="AC10" s="24"/>
      <c r="AD10" s="28">
        <v>10000</v>
      </c>
      <c r="AE10" s="24"/>
      <c r="AF10" s="28">
        <v>905650</v>
      </c>
      <c r="AG10" s="24"/>
      <c r="AH10" s="28">
        <v>8776007995</v>
      </c>
      <c r="AI10" s="24"/>
      <c r="AJ10" s="28">
        <v>9049934037</v>
      </c>
      <c r="AK10" s="24"/>
      <c r="AL10" s="39">
        <f>AJ10/سهام!$AF$8</f>
        <v>1.7530630550136592E-4</v>
      </c>
    </row>
    <row r="11" spans="1:40" ht="35.25" customHeight="1" x14ac:dyDescent="0.4">
      <c r="A11" s="158" t="s">
        <v>68</v>
      </c>
      <c r="B11" s="158"/>
      <c r="C11" s="24"/>
      <c r="D11" s="75" t="s">
        <v>62</v>
      </c>
      <c r="E11" s="33"/>
      <c r="F11" s="75" t="s">
        <v>62</v>
      </c>
      <c r="G11" s="24"/>
      <c r="H11" s="75" t="s">
        <v>69</v>
      </c>
      <c r="I11" s="33"/>
      <c r="J11" s="75" t="s">
        <v>70</v>
      </c>
      <c r="K11" s="33"/>
      <c r="L11" s="32">
        <v>23</v>
      </c>
      <c r="M11" s="79"/>
      <c r="N11" s="32">
        <v>23</v>
      </c>
      <c r="O11" s="24"/>
      <c r="P11" s="32">
        <v>0</v>
      </c>
      <c r="Q11" s="33"/>
      <c r="R11" s="32">
        <v>0</v>
      </c>
      <c r="S11" s="33"/>
      <c r="T11" s="32">
        <v>0</v>
      </c>
      <c r="U11" s="24"/>
      <c r="V11" s="28">
        <v>10000</v>
      </c>
      <c r="W11" s="24"/>
      <c r="X11" s="28">
        <v>9004773730</v>
      </c>
      <c r="Y11" s="24"/>
      <c r="Z11" s="28">
        <v>10000</v>
      </c>
      <c r="AA11" s="24"/>
      <c r="AB11" s="28">
        <v>8722021947</v>
      </c>
      <c r="AC11" s="24"/>
      <c r="AD11" s="32">
        <v>0</v>
      </c>
      <c r="AE11" s="33"/>
      <c r="AF11" s="32">
        <v>0</v>
      </c>
      <c r="AG11" s="33"/>
      <c r="AH11" s="32">
        <v>0</v>
      </c>
      <c r="AI11" s="33"/>
      <c r="AJ11" s="32">
        <v>0</v>
      </c>
      <c r="AK11" s="24"/>
      <c r="AL11" s="39">
        <f>AJ11/سهام!$AF$8</f>
        <v>0</v>
      </c>
    </row>
    <row r="12" spans="1:40" ht="35.25" customHeight="1" x14ac:dyDescent="0.4">
      <c r="A12" s="157" t="s">
        <v>71</v>
      </c>
      <c r="B12" s="157"/>
      <c r="C12" s="24"/>
      <c r="D12" s="81" t="s">
        <v>62</v>
      </c>
      <c r="E12" s="33"/>
      <c r="F12" s="81" t="s">
        <v>62</v>
      </c>
      <c r="G12" s="24"/>
      <c r="H12" s="81" t="s">
        <v>72</v>
      </c>
      <c r="I12" s="33"/>
      <c r="J12" s="81" t="s">
        <v>73</v>
      </c>
      <c r="K12" s="33"/>
      <c r="L12" s="44">
        <v>23</v>
      </c>
      <c r="M12" s="79"/>
      <c r="N12" s="44">
        <v>23</v>
      </c>
      <c r="O12" s="24"/>
      <c r="P12" s="44">
        <v>0</v>
      </c>
      <c r="Q12" s="33"/>
      <c r="R12" s="80">
        <v>0</v>
      </c>
      <c r="S12" s="33"/>
      <c r="T12" s="80">
        <v>0</v>
      </c>
      <c r="U12" s="24"/>
      <c r="V12" s="34">
        <v>6000</v>
      </c>
      <c r="W12" s="24"/>
      <c r="X12" s="30">
        <v>5014652987</v>
      </c>
      <c r="Y12" s="24"/>
      <c r="Z12" s="34">
        <v>0</v>
      </c>
      <c r="AA12" s="24"/>
      <c r="AB12" s="30">
        <v>0</v>
      </c>
      <c r="AC12" s="24"/>
      <c r="AD12" s="34">
        <v>6000</v>
      </c>
      <c r="AE12" s="24"/>
      <c r="AF12" s="34">
        <v>814700</v>
      </c>
      <c r="AG12" s="24"/>
      <c r="AH12" s="30">
        <v>5014652987</v>
      </c>
      <c r="AI12" s="24"/>
      <c r="AJ12" s="30">
        <v>4884656055</v>
      </c>
      <c r="AK12" s="24"/>
      <c r="AL12" s="39">
        <f>AJ12/سهام!$AF$8</f>
        <v>9.4620690399063831E-5</v>
      </c>
    </row>
    <row r="13" spans="1:40" s="60" customFormat="1" ht="33" customHeight="1" x14ac:dyDescent="0.4">
      <c r="A13" s="154" t="s">
        <v>24</v>
      </c>
      <c r="B13" s="154"/>
      <c r="C13" s="63"/>
      <c r="D13" s="64"/>
      <c r="E13" s="63"/>
      <c r="F13" s="64"/>
      <c r="G13" s="63"/>
      <c r="H13" s="64"/>
      <c r="I13" s="63"/>
      <c r="J13" s="64"/>
      <c r="K13" s="63"/>
      <c r="L13" s="64"/>
      <c r="M13" s="63"/>
      <c r="N13" s="64"/>
      <c r="O13" s="63"/>
      <c r="P13" s="64"/>
      <c r="Q13" s="63"/>
      <c r="R13" s="62">
        <f>SUM(R9:R12)</f>
        <v>12814433732</v>
      </c>
      <c r="S13" s="63"/>
      <c r="T13" s="62">
        <f>SUM(T9:T12)</f>
        <v>13377244461</v>
      </c>
      <c r="U13" s="63"/>
      <c r="V13" s="64"/>
      <c r="W13" s="63"/>
      <c r="X13" s="62">
        <f>SUM(X9:X12)</f>
        <v>14019426717</v>
      </c>
      <c r="Y13" s="63"/>
      <c r="Z13" s="64"/>
      <c r="AA13" s="63"/>
      <c r="AB13" s="62">
        <f>SUM(AB9:AB12)</f>
        <v>8722021947</v>
      </c>
      <c r="AC13" s="63"/>
      <c r="AD13" s="64"/>
      <c r="AE13" s="63"/>
      <c r="AF13" s="64"/>
      <c r="AG13" s="63"/>
      <c r="AH13" s="62">
        <f>SUM(AH9:AH12)</f>
        <v>17829086719</v>
      </c>
      <c r="AI13" s="63"/>
      <c r="AJ13" s="62">
        <f>SUM(AJ9:AJ12)</f>
        <v>18384611485</v>
      </c>
      <c r="AK13" s="63"/>
      <c r="AL13" s="65">
        <f>SUM(AL9:AL12)</f>
        <v>3.5612837666402656E-4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A12:B12"/>
    <mergeCell ref="A13:B13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9" scale="3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8"/>
  <sheetViews>
    <sheetView rightToLeft="1" view="pageBreakPreview" zoomScale="80" zoomScaleNormal="100" zoomScaleSheetLayoutView="80" workbookViewId="0">
      <selection activeCell="A17" sqref="A17:B17"/>
    </sheetView>
  </sheetViews>
  <sheetFormatPr defaultRowHeight="15.75" x14ac:dyDescent="0.4"/>
  <cols>
    <col min="1" max="1" width="5.140625" style="6" customWidth="1"/>
    <col min="2" max="2" width="31" style="6" customWidth="1"/>
    <col min="3" max="3" width="1.28515625" style="6" customWidth="1"/>
    <col min="4" max="4" width="19" style="6" bestFit="1" customWidth="1"/>
    <col min="5" max="5" width="1.28515625" style="6" customWidth="1"/>
    <col min="6" max="6" width="19.140625" style="6" bestFit="1" customWidth="1"/>
    <col min="7" max="7" width="1.28515625" style="6" customWidth="1"/>
    <col min="8" max="8" width="19.140625" style="6" bestFit="1" customWidth="1"/>
    <col min="9" max="9" width="1.28515625" style="6" customWidth="1"/>
    <col min="10" max="10" width="17.5703125" style="6" bestFit="1" customWidth="1"/>
    <col min="11" max="11" width="1.28515625" style="6" customWidth="1"/>
    <col min="12" max="12" width="19.42578125" style="6" customWidth="1"/>
    <col min="13" max="13" width="0.28515625" style="6" customWidth="1"/>
    <col min="14" max="16384" width="9.140625" style="6"/>
  </cols>
  <sheetData>
    <row r="1" spans="1:14" ht="24.75" customHeight="1" x14ac:dyDescent="0.4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24.75" customHeight="1" x14ac:dyDescent="0.4">
      <c r="A2" s="162" t="s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24.75" customHeight="1" x14ac:dyDescent="0.4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4.45" customHeight="1" x14ac:dyDescent="0.4"/>
    <row r="5" spans="1:14" ht="19.5" customHeight="1" x14ac:dyDescent="0.4">
      <c r="A5" s="1" t="s">
        <v>74</v>
      </c>
      <c r="B5" s="179" t="s">
        <v>75</v>
      </c>
      <c r="C5" s="179"/>
      <c r="D5" s="179"/>
      <c r="E5" s="179"/>
      <c r="F5" s="179"/>
      <c r="G5" s="179"/>
      <c r="H5" s="179"/>
      <c r="I5" s="179"/>
      <c r="J5" s="179"/>
      <c r="K5" s="179"/>
      <c r="L5" s="179"/>
    </row>
    <row r="6" spans="1:14" ht="24" customHeight="1" x14ac:dyDescent="0.4">
      <c r="D6" s="2" t="s">
        <v>6</v>
      </c>
      <c r="F6" s="177" t="s">
        <v>7</v>
      </c>
      <c r="G6" s="177"/>
      <c r="H6" s="177"/>
      <c r="J6" s="2" t="s">
        <v>8</v>
      </c>
    </row>
    <row r="7" spans="1:14" ht="19.5" customHeight="1" x14ac:dyDescent="0.4">
      <c r="D7" s="7"/>
      <c r="F7" s="7"/>
      <c r="G7" s="7"/>
      <c r="H7" s="7"/>
      <c r="J7" s="7"/>
    </row>
    <row r="8" spans="1:14" ht="19.5" customHeight="1" x14ac:dyDescent="0.4">
      <c r="A8" s="177" t="s">
        <v>76</v>
      </c>
      <c r="B8" s="177"/>
      <c r="D8" s="2" t="s">
        <v>77</v>
      </c>
      <c r="F8" s="2" t="s">
        <v>78</v>
      </c>
      <c r="H8" s="2" t="s">
        <v>79</v>
      </c>
      <c r="J8" s="2" t="s">
        <v>77</v>
      </c>
      <c r="L8" s="84" t="s">
        <v>17</v>
      </c>
    </row>
    <row r="9" spans="1:14" ht="21.75" customHeight="1" x14ac:dyDescent="0.4">
      <c r="A9" s="178" t="s">
        <v>80</v>
      </c>
      <c r="B9" s="178"/>
      <c r="D9" s="3">
        <v>10000000</v>
      </c>
      <c r="F9" s="3">
        <v>12313454244</v>
      </c>
      <c r="H9" s="3">
        <v>12313454244</v>
      </c>
      <c r="J9" s="3">
        <v>10000000</v>
      </c>
      <c r="L9" s="83">
        <f>J9/سهام!$AF$8</f>
        <v>1.9371003676340489E-7</v>
      </c>
    </row>
    <row r="10" spans="1:14" ht="21.75" customHeight="1" x14ac:dyDescent="0.4">
      <c r="A10" s="175" t="s">
        <v>81</v>
      </c>
      <c r="B10" s="175"/>
      <c r="D10" s="4">
        <v>113994715492</v>
      </c>
      <c r="F10" s="4">
        <v>1697137450614</v>
      </c>
      <c r="H10" s="4">
        <v>1698245829550</v>
      </c>
      <c r="J10" s="4">
        <v>112886336556</v>
      </c>
      <c r="L10" s="83">
        <f>J10/سهام!$AF$8</f>
        <v>2.1867216404348857E-3</v>
      </c>
      <c r="N10" s="52"/>
    </row>
    <row r="11" spans="1:14" ht="21.75" customHeight="1" x14ac:dyDescent="0.4">
      <c r="A11" s="175" t="s">
        <v>81</v>
      </c>
      <c r="B11" s="175"/>
      <c r="D11" s="4">
        <v>260251839463</v>
      </c>
      <c r="F11" s="4">
        <v>424375810256</v>
      </c>
      <c r="H11" s="4">
        <v>642400558312</v>
      </c>
      <c r="J11" s="4">
        <v>42227091407</v>
      </c>
      <c r="L11" s="83">
        <f>J11/سهام!$AF$8</f>
        <v>8.1798114288616282E-4</v>
      </c>
    </row>
    <row r="12" spans="1:14" ht="21.75" customHeight="1" x14ac:dyDescent="0.4">
      <c r="A12" s="175" t="s">
        <v>81</v>
      </c>
      <c r="B12" s="175"/>
      <c r="D12" s="4">
        <v>275152665206</v>
      </c>
      <c r="F12" s="4">
        <v>32806222281</v>
      </c>
      <c r="H12" s="4">
        <v>32534990657</v>
      </c>
      <c r="J12" s="4">
        <v>275423896830</v>
      </c>
      <c r="L12" s="83">
        <f>J12/سهام!$AF$8</f>
        <v>5.3352373180459538E-3</v>
      </c>
    </row>
    <row r="13" spans="1:14" ht="21.75" customHeight="1" x14ac:dyDescent="0.4">
      <c r="A13" s="175" t="s">
        <v>81</v>
      </c>
      <c r="B13" s="175"/>
      <c r="D13" s="4">
        <v>404124385424</v>
      </c>
      <c r="F13" s="4">
        <v>381427873029</v>
      </c>
      <c r="H13" s="4">
        <v>523380780379</v>
      </c>
      <c r="J13" s="4">
        <v>262171478074</v>
      </c>
      <c r="L13" s="83">
        <f>J13/سهام!$AF$8</f>
        <v>5.0785246656030736E-3</v>
      </c>
    </row>
    <row r="14" spans="1:14" ht="21.75" customHeight="1" x14ac:dyDescent="0.4">
      <c r="A14" s="175" t="s">
        <v>82</v>
      </c>
      <c r="B14" s="175"/>
      <c r="D14" s="4">
        <v>106938307624</v>
      </c>
      <c r="F14" s="4">
        <v>2041576264158</v>
      </c>
      <c r="H14" s="4">
        <v>2145804067282</v>
      </c>
      <c r="J14" s="4">
        <v>2710504500</v>
      </c>
      <c r="L14" s="83">
        <f>J14/سهام!$AF$8</f>
        <v>5.2505192634237439E-5</v>
      </c>
    </row>
    <row r="15" spans="1:14" ht="21.75" customHeight="1" x14ac:dyDescent="0.4">
      <c r="A15" s="175" t="s">
        <v>82</v>
      </c>
      <c r="B15" s="175"/>
      <c r="D15" s="4">
        <v>88154971916</v>
      </c>
      <c r="F15" s="4">
        <v>52574741770</v>
      </c>
      <c r="H15" s="4">
        <v>129902328365</v>
      </c>
      <c r="J15" s="4">
        <v>10827385321</v>
      </c>
      <c r="L15" s="83">
        <f>J15/سهام!$AF$8</f>
        <v>2.0973732085824605E-4</v>
      </c>
    </row>
    <row r="16" spans="1:14" ht="21.75" customHeight="1" x14ac:dyDescent="0.4">
      <c r="A16" s="175" t="s">
        <v>82</v>
      </c>
      <c r="B16" s="175"/>
      <c r="D16" s="4">
        <v>16521672715</v>
      </c>
      <c r="F16" s="4">
        <v>327313899</v>
      </c>
      <c r="H16" s="4">
        <v>15328977527</v>
      </c>
      <c r="J16" s="4">
        <v>1520009087</v>
      </c>
      <c r="L16" s="83">
        <f>J16/سهام!$AF$8</f>
        <v>2.9444101612347949E-5</v>
      </c>
    </row>
    <row r="17" spans="1:12" ht="21.75" customHeight="1" x14ac:dyDescent="0.4">
      <c r="A17" s="176" t="s">
        <v>82</v>
      </c>
      <c r="B17" s="176"/>
      <c r="D17" s="5">
        <v>97742961842</v>
      </c>
      <c r="F17" s="5">
        <v>1594518632228</v>
      </c>
      <c r="H17" s="5">
        <v>1687071515983</v>
      </c>
      <c r="J17" s="5">
        <v>5190078087</v>
      </c>
      <c r="L17" s="83">
        <f>J17/سهام!$AF$8</f>
        <v>1.005370217037712E-4</v>
      </c>
    </row>
    <row r="18" spans="1:12" s="60" customFormat="1" ht="24.75" customHeight="1" x14ac:dyDescent="0.4">
      <c r="A18" s="174" t="s">
        <v>24</v>
      </c>
      <c r="B18" s="174"/>
      <c r="D18" s="85">
        <f>SUM(D9:D17)</f>
        <v>1362891519682</v>
      </c>
      <c r="F18" s="85">
        <f>SUM(F9:F17)</f>
        <v>6237057762479</v>
      </c>
      <c r="H18" s="85">
        <f>SUM(H9:H17)</f>
        <v>6886982502299</v>
      </c>
      <c r="J18" s="85">
        <f>SUM(J9:J17)</f>
        <v>712966779862</v>
      </c>
      <c r="L18" s="86">
        <f>SUM(L9:L17)</f>
        <v>1.3810882113815443E-2</v>
      </c>
    </row>
  </sheetData>
  <mergeCells count="16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8:B18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2"/>
  <sheetViews>
    <sheetView rightToLeft="1" view="pageBreakPreview" zoomScale="60" zoomScaleNormal="100" workbookViewId="0">
      <selection activeCell="F11" sqref="F11"/>
    </sheetView>
  </sheetViews>
  <sheetFormatPr defaultRowHeight="15.75" x14ac:dyDescent="0.4"/>
  <cols>
    <col min="1" max="1" width="2.5703125" style="6" customWidth="1"/>
    <col min="2" max="2" width="74.140625" style="6" customWidth="1"/>
    <col min="3" max="3" width="1.28515625" style="6" customWidth="1"/>
    <col min="4" max="4" width="12.5703125" style="6" customWidth="1"/>
    <col min="5" max="5" width="1.28515625" style="6" customWidth="1"/>
    <col min="6" max="6" width="27.7109375" style="6" bestFit="1" customWidth="1"/>
    <col min="7" max="7" width="1.28515625" style="6" customWidth="1"/>
    <col min="8" max="8" width="25.85546875" style="6" bestFit="1" customWidth="1"/>
    <col min="9" max="9" width="1.28515625" style="6" customWidth="1"/>
    <col min="10" max="10" width="27.140625" style="6" bestFit="1" customWidth="1"/>
    <col min="11" max="11" width="0.28515625" style="6" customWidth="1"/>
    <col min="12" max="12" width="27.7109375" style="6" customWidth="1"/>
    <col min="13" max="16384" width="9.140625" style="6"/>
  </cols>
  <sheetData>
    <row r="1" spans="1:12" ht="30.75" customHeight="1" x14ac:dyDescent="0.4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30.75" customHeight="1" x14ac:dyDescent="0.4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</row>
    <row r="3" spans="1:12" ht="30.75" customHeight="1" x14ac:dyDescent="0.4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2" ht="14.45" customHeight="1" x14ac:dyDescent="0.4"/>
    <row r="5" spans="1:12" ht="34.5" customHeight="1" x14ac:dyDescent="0.4">
      <c r="A5" s="8" t="s">
        <v>84</v>
      </c>
      <c r="B5" s="163" t="s">
        <v>85</v>
      </c>
      <c r="C5" s="163"/>
      <c r="D5" s="163"/>
      <c r="E5" s="163"/>
      <c r="F5" s="163"/>
      <c r="G5" s="163"/>
      <c r="H5" s="163"/>
      <c r="I5" s="163"/>
      <c r="J5" s="163"/>
    </row>
    <row r="6" spans="1:12" ht="14.45" customHeight="1" x14ac:dyDescent="0.65">
      <c r="A6" s="9"/>
      <c r="B6" s="9"/>
      <c r="C6" s="9"/>
      <c r="D6" s="9"/>
      <c r="E6" s="9"/>
      <c r="F6" s="9"/>
      <c r="G6" s="9"/>
      <c r="H6" s="105"/>
      <c r="I6" s="9"/>
      <c r="J6" s="9"/>
    </row>
    <row r="7" spans="1:12" ht="34.5" customHeight="1" x14ac:dyDescent="0.65">
      <c r="A7" s="159" t="s">
        <v>86</v>
      </c>
      <c r="B7" s="159"/>
      <c r="C7" s="9"/>
      <c r="D7" s="11" t="s">
        <v>87</v>
      </c>
      <c r="E7" s="9"/>
      <c r="F7" s="11" t="s">
        <v>77</v>
      </c>
      <c r="G7" s="9"/>
      <c r="H7" s="42" t="s">
        <v>88</v>
      </c>
      <c r="I7" s="9"/>
      <c r="J7" s="42" t="s">
        <v>89</v>
      </c>
    </row>
    <row r="8" spans="1:12" ht="34.5" customHeight="1" x14ac:dyDescent="0.75">
      <c r="A8" s="160" t="s">
        <v>90</v>
      </c>
      <c r="B8" s="160"/>
      <c r="C8" s="26"/>
      <c r="D8" s="74" t="s">
        <v>91</v>
      </c>
      <c r="E8" s="26"/>
      <c r="F8" s="27">
        <f>'درآمد سرمایه گذاری در سهام'!J15</f>
        <v>2939642317903</v>
      </c>
      <c r="G8" s="26"/>
      <c r="H8" s="39">
        <f>F8/$F$12</f>
        <v>0.87735402816022068</v>
      </c>
      <c r="I8" s="33"/>
      <c r="J8" s="39">
        <f>F8/سهام!$AF$8</f>
        <v>5.6943822147225084E-2</v>
      </c>
      <c r="L8" s="82">
        <f>F8/سهام!AF8</f>
        <v>5.6943822147225084E-2</v>
      </c>
    </row>
    <row r="9" spans="1:12" ht="34.5" customHeight="1" x14ac:dyDescent="0.75">
      <c r="A9" s="158" t="s">
        <v>92</v>
      </c>
      <c r="B9" s="158"/>
      <c r="C9" s="26"/>
      <c r="D9" s="75" t="s">
        <v>93</v>
      </c>
      <c r="E9" s="26"/>
      <c r="F9" s="28">
        <f>'درآمد سرمایه گذاری در صندوق'!J29</f>
        <v>407423920127</v>
      </c>
      <c r="G9" s="26"/>
      <c r="H9" s="39">
        <f t="shared" ref="H9:H11" si="0">F9/$F$12</f>
        <v>0.12159813298212509</v>
      </c>
      <c r="I9" s="33"/>
      <c r="J9" s="39">
        <f>F9/سهام!$AF$8</f>
        <v>7.8922102546091707E-3</v>
      </c>
      <c r="L9" s="82"/>
    </row>
    <row r="10" spans="1:12" ht="34.5" customHeight="1" x14ac:dyDescent="0.4">
      <c r="A10" s="158" t="s">
        <v>94</v>
      </c>
      <c r="B10" s="158"/>
      <c r="C10" s="26"/>
      <c r="D10" s="75" t="s">
        <v>95</v>
      </c>
      <c r="E10" s="26"/>
      <c r="F10" s="28">
        <f>'درآمد سرمایه گذاری در اوراق به'!J14</f>
        <v>99107944</v>
      </c>
      <c r="G10" s="26"/>
      <c r="H10" s="39">
        <f t="shared" si="0"/>
        <v>2.9579365272270776E-5</v>
      </c>
      <c r="I10" s="33"/>
      <c r="J10" s="39">
        <f>F10/سهام!$AF$8</f>
        <v>1.9198203475785473E-6</v>
      </c>
    </row>
    <row r="11" spans="1:12" ht="34.5" customHeight="1" x14ac:dyDescent="0.4">
      <c r="A11" s="158" t="s">
        <v>96</v>
      </c>
      <c r="B11" s="158"/>
      <c r="C11" s="26"/>
      <c r="D11" s="75" t="s">
        <v>97</v>
      </c>
      <c r="E11" s="26"/>
      <c r="F11" s="28">
        <f>'درآمد سپرده بانکی'!D12</f>
        <v>3411756940</v>
      </c>
      <c r="G11" s="26"/>
      <c r="H11" s="39">
        <f t="shared" si="0"/>
        <v>1.0182594923820113E-3</v>
      </c>
      <c r="I11" s="33"/>
      <c r="J11" s="39">
        <f>F11/سهام!$AF$8</f>
        <v>6.6089156227520175E-5</v>
      </c>
    </row>
    <row r="12" spans="1:12" s="60" customFormat="1" ht="40.5" customHeight="1" x14ac:dyDescent="0.4">
      <c r="A12" s="154" t="s">
        <v>24</v>
      </c>
      <c r="B12" s="154"/>
      <c r="C12" s="61"/>
      <c r="D12" s="62"/>
      <c r="E12" s="61"/>
      <c r="F12" s="62">
        <f>SUM(F8:F11)</f>
        <v>3350577102914</v>
      </c>
      <c r="G12" s="61"/>
      <c r="H12" s="119">
        <f>SUM(H8:H11)</f>
        <v>1</v>
      </c>
      <c r="I12" s="88"/>
      <c r="J12" s="65">
        <f>SUM(J8:J11)</f>
        <v>6.4904041378409355E-2</v>
      </c>
    </row>
  </sheetData>
  <mergeCells count="10">
    <mergeCell ref="A1:J1"/>
    <mergeCell ref="A2:J2"/>
    <mergeCell ref="A3:J3"/>
    <mergeCell ref="B5:J5"/>
    <mergeCell ref="A7:B7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19"/>
  <sheetViews>
    <sheetView rightToLeft="1" view="pageBreakPreview" zoomScale="50" zoomScaleNormal="100" zoomScaleSheetLayoutView="50" workbookViewId="0">
      <selection activeCell="F11" sqref="F11"/>
    </sheetView>
  </sheetViews>
  <sheetFormatPr defaultRowHeight="15.75" x14ac:dyDescent="0.4"/>
  <cols>
    <col min="1" max="1" width="8.7109375" style="6" customWidth="1"/>
    <col min="2" max="2" width="33.140625" style="6" customWidth="1"/>
    <col min="3" max="3" width="1.28515625" style="6" customWidth="1"/>
    <col min="4" max="4" width="21.28515625" style="6" bestFit="1" customWidth="1"/>
    <col min="5" max="5" width="1.28515625" style="6" customWidth="1"/>
    <col min="6" max="6" width="27.5703125" style="6" bestFit="1" customWidth="1"/>
    <col min="7" max="7" width="1.28515625" style="6" customWidth="1"/>
    <col min="8" max="8" width="28.85546875" style="6" bestFit="1" customWidth="1"/>
    <col min="9" max="9" width="1.28515625" style="6" customWidth="1"/>
    <col min="10" max="10" width="28.5703125" style="6" bestFit="1" customWidth="1"/>
    <col min="11" max="11" width="1.28515625" style="6" customWidth="1"/>
    <col min="12" max="12" width="27.5703125" style="6" customWidth="1"/>
    <col min="13" max="13" width="1.28515625" style="6" customWidth="1"/>
    <col min="14" max="14" width="26.42578125" style="6" bestFit="1" customWidth="1"/>
    <col min="15" max="16" width="1.28515625" style="6" customWidth="1"/>
    <col min="17" max="17" width="28.42578125" style="6" bestFit="1" customWidth="1"/>
    <col min="18" max="18" width="1.28515625" style="6" customWidth="1"/>
    <col min="19" max="19" width="29.28515625" style="6" bestFit="1" customWidth="1"/>
    <col min="20" max="20" width="1.28515625" style="6" customWidth="1"/>
    <col min="21" max="21" width="30.42578125" style="6" bestFit="1" customWidth="1"/>
    <col min="22" max="22" width="1.28515625" style="6" customWidth="1"/>
    <col min="23" max="23" width="25.85546875" style="6" bestFit="1" customWidth="1"/>
    <col min="24" max="24" width="0.28515625" style="6" customWidth="1"/>
    <col min="25" max="25" width="31.28515625" style="6" bestFit="1" customWidth="1"/>
    <col min="26" max="16384" width="9.140625" style="6"/>
  </cols>
  <sheetData>
    <row r="1" spans="1:25" ht="31.5" customHeight="1" x14ac:dyDescent="0.4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</row>
    <row r="2" spans="1:25" ht="31.5" customHeight="1" x14ac:dyDescent="0.4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</row>
    <row r="3" spans="1:25" ht="31.5" customHeight="1" x14ac:dyDescent="0.4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</row>
    <row r="4" spans="1:25" ht="14.45" customHeight="1" x14ac:dyDescent="0.4"/>
    <row r="5" spans="1:25" ht="36.75" customHeight="1" x14ac:dyDescent="0.4">
      <c r="A5" s="8" t="s">
        <v>98</v>
      </c>
      <c r="B5" s="163" t="s">
        <v>99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</row>
    <row r="6" spans="1:25" ht="36.75" customHeight="1" x14ac:dyDescent="0.4">
      <c r="A6" s="24"/>
      <c r="B6" s="24"/>
      <c r="C6" s="24"/>
      <c r="D6" s="159" t="s">
        <v>100</v>
      </c>
      <c r="E6" s="159"/>
      <c r="F6" s="159"/>
      <c r="G6" s="159"/>
      <c r="H6" s="159"/>
      <c r="I6" s="159"/>
      <c r="J6" s="159"/>
      <c r="K6" s="159"/>
      <c r="L6" s="159"/>
      <c r="M6" s="24"/>
      <c r="N6" s="159" t="s">
        <v>101</v>
      </c>
      <c r="O6" s="159"/>
      <c r="P6" s="159"/>
      <c r="Q6" s="159"/>
      <c r="R6" s="159"/>
      <c r="S6" s="159"/>
      <c r="T6" s="159"/>
      <c r="U6" s="159"/>
      <c r="V6" s="159"/>
      <c r="W6" s="159"/>
    </row>
    <row r="7" spans="1:25" ht="36.75" customHeight="1" x14ac:dyDescent="0.4">
      <c r="A7" s="24"/>
      <c r="B7" s="24"/>
      <c r="C7" s="24"/>
      <c r="D7" s="25"/>
      <c r="E7" s="25"/>
      <c r="F7" s="25"/>
      <c r="G7" s="25"/>
      <c r="H7" s="25"/>
      <c r="I7" s="25"/>
      <c r="J7" s="161" t="s">
        <v>24</v>
      </c>
      <c r="K7" s="161"/>
      <c r="L7" s="161"/>
      <c r="M7" s="24"/>
      <c r="N7" s="25"/>
      <c r="O7" s="25"/>
      <c r="P7" s="181"/>
      <c r="Q7" s="181"/>
      <c r="R7" s="25"/>
      <c r="S7" s="25"/>
      <c r="T7" s="25"/>
      <c r="U7" s="161" t="s">
        <v>24</v>
      </c>
      <c r="V7" s="161"/>
      <c r="W7" s="161"/>
    </row>
    <row r="8" spans="1:25" ht="36.75" customHeight="1" x14ac:dyDescent="0.75">
      <c r="A8" s="159" t="s">
        <v>102</v>
      </c>
      <c r="B8" s="159"/>
      <c r="C8" s="24"/>
      <c r="D8" s="11" t="s">
        <v>103</v>
      </c>
      <c r="E8" s="24"/>
      <c r="F8" s="11" t="s">
        <v>104</v>
      </c>
      <c r="G8" s="24"/>
      <c r="H8" s="11" t="s">
        <v>105</v>
      </c>
      <c r="I8" s="24"/>
      <c r="J8" s="89" t="s">
        <v>77</v>
      </c>
      <c r="K8" s="25"/>
      <c r="L8" s="89" t="s">
        <v>88</v>
      </c>
      <c r="M8" s="24"/>
      <c r="N8" s="11" t="s">
        <v>103</v>
      </c>
      <c r="O8" s="24"/>
      <c r="P8" s="159" t="s">
        <v>104</v>
      </c>
      <c r="Q8" s="159"/>
      <c r="R8" s="24"/>
      <c r="S8" s="11" t="s">
        <v>105</v>
      </c>
      <c r="T8" s="24"/>
      <c r="U8" s="89" t="s">
        <v>77</v>
      </c>
      <c r="V8" s="25"/>
      <c r="W8" s="89" t="s">
        <v>88</v>
      </c>
      <c r="Y8" s="90">
        <v>16607742764478</v>
      </c>
    </row>
    <row r="9" spans="1:25" ht="36.75" customHeight="1" x14ac:dyDescent="0.75">
      <c r="A9" s="160" t="s">
        <v>18</v>
      </c>
      <c r="B9" s="160"/>
      <c r="C9" s="24"/>
      <c r="D9" s="78">
        <v>0</v>
      </c>
      <c r="E9" s="24"/>
      <c r="F9" s="134">
        <v>1857246008830</v>
      </c>
      <c r="G9" s="24"/>
      <c r="H9" s="27">
        <v>342204419257</v>
      </c>
      <c r="I9" s="24"/>
      <c r="J9" s="34">
        <f>F9+H9</f>
        <v>2199450428087</v>
      </c>
      <c r="K9" s="24"/>
      <c r="L9" s="39">
        <f>J9/درآمد!$F$12</f>
        <v>0.65643928210878533</v>
      </c>
      <c r="M9" s="24"/>
      <c r="N9" s="78">
        <v>0</v>
      </c>
      <c r="O9" s="24"/>
      <c r="P9" s="156">
        <v>6309800384592</v>
      </c>
      <c r="Q9" s="156"/>
      <c r="R9" s="24"/>
      <c r="S9" s="27">
        <v>2087493131481</v>
      </c>
      <c r="T9" s="24"/>
      <c r="U9" s="34">
        <f>N9+P9+S9</f>
        <v>8397293516073</v>
      </c>
      <c r="V9" s="24"/>
      <c r="W9" s="39">
        <f>U9/$Y$8</f>
        <v>0.50562521560930118</v>
      </c>
      <c r="Y9" s="82"/>
    </row>
    <row r="10" spans="1:25" ht="36.75" customHeight="1" x14ac:dyDescent="0.75">
      <c r="A10" s="158" t="s">
        <v>19</v>
      </c>
      <c r="B10" s="158"/>
      <c r="C10" s="24"/>
      <c r="D10" s="32">
        <v>0</v>
      </c>
      <c r="E10" s="24"/>
      <c r="F10" s="133">
        <v>691612890971</v>
      </c>
      <c r="G10" s="24"/>
      <c r="H10" s="28">
        <v>101022858107</v>
      </c>
      <c r="I10" s="24"/>
      <c r="J10" s="34">
        <f t="shared" ref="J10:J14" si="0">F10+H10</f>
        <v>792635749078</v>
      </c>
      <c r="K10" s="24"/>
      <c r="L10" s="39">
        <f>J10/درآمد!$F$12</f>
        <v>0.23656693301838777</v>
      </c>
      <c r="M10" s="24"/>
      <c r="N10" s="28">
        <v>335540227800</v>
      </c>
      <c r="O10" s="24"/>
      <c r="P10" s="150">
        <v>1464531545628</v>
      </c>
      <c r="Q10" s="150"/>
      <c r="R10" s="24"/>
      <c r="S10" s="28">
        <v>126109909342</v>
      </c>
      <c r="T10" s="24"/>
      <c r="U10" s="34">
        <f t="shared" ref="U10:U14" si="1">N10+P10+S10</f>
        <v>1926181682770</v>
      </c>
      <c r="V10" s="24"/>
      <c r="W10" s="39">
        <f t="shared" ref="W10:W14" si="2">U10/$Y$8</f>
        <v>0.11598094395403782</v>
      </c>
      <c r="Y10" s="82"/>
    </row>
    <row r="11" spans="1:25" ht="36.75" customHeight="1" x14ac:dyDescent="0.4">
      <c r="A11" s="158" t="s">
        <v>153</v>
      </c>
      <c r="B11" s="158"/>
      <c r="C11" s="24"/>
      <c r="D11" s="32">
        <v>0</v>
      </c>
      <c r="E11" s="24"/>
      <c r="F11" s="133">
        <v>-7561423402</v>
      </c>
      <c r="G11" s="24"/>
      <c r="H11" s="28">
        <v>148746028</v>
      </c>
      <c r="I11" s="24"/>
      <c r="J11" s="34">
        <f t="shared" si="0"/>
        <v>-7412677374</v>
      </c>
      <c r="K11" s="24"/>
      <c r="L11" s="39">
        <f>J11/درآمد!$F$12</f>
        <v>-2.2123583926939596E-3</v>
      </c>
      <c r="M11" s="24"/>
      <c r="N11" s="28">
        <v>941639880</v>
      </c>
      <c r="O11" s="24"/>
      <c r="P11" s="150">
        <v>19758684630</v>
      </c>
      <c r="Q11" s="150"/>
      <c r="R11" s="24"/>
      <c r="S11" s="28">
        <v>-431264480</v>
      </c>
      <c r="T11" s="24"/>
      <c r="U11" s="34">
        <f t="shared" si="1"/>
        <v>20269060030</v>
      </c>
      <c r="V11" s="24"/>
      <c r="W11" s="39">
        <f t="shared" si="2"/>
        <v>1.2204584522680063E-3</v>
      </c>
    </row>
    <row r="12" spans="1:25" ht="36.75" customHeight="1" x14ac:dyDescent="0.4">
      <c r="A12" s="158" t="s">
        <v>21</v>
      </c>
      <c r="B12" s="158"/>
      <c r="C12" s="24"/>
      <c r="D12" s="32">
        <v>0</v>
      </c>
      <c r="E12" s="24"/>
      <c r="F12" s="28">
        <v>-579210158706</v>
      </c>
      <c r="G12" s="24"/>
      <c r="H12" s="28">
        <v>451349559524</v>
      </c>
      <c r="I12" s="24"/>
      <c r="J12" s="34">
        <f t="shared" si="0"/>
        <v>-127860599182</v>
      </c>
      <c r="K12" s="24"/>
      <c r="L12" s="39">
        <f>J12/درآمد!$F$12</f>
        <v>-3.8160769101776383E-2</v>
      </c>
      <c r="M12" s="24"/>
      <c r="N12" s="28">
        <v>188605231816</v>
      </c>
      <c r="O12" s="24"/>
      <c r="P12" s="150">
        <v>1718964026952</v>
      </c>
      <c r="Q12" s="150"/>
      <c r="R12" s="24"/>
      <c r="S12" s="28">
        <v>699538414764</v>
      </c>
      <c r="T12" s="24"/>
      <c r="U12" s="34">
        <f t="shared" si="1"/>
        <v>2607107673532</v>
      </c>
      <c r="V12" s="24"/>
      <c r="W12" s="39">
        <f t="shared" si="2"/>
        <v>0.15698145801657618</v>
      </c>
    </row>
    <row r="13" spans="1:25" ht="36.75" customHeight="1" x14ac:dyDescent="0.4">
      <c r="A13" s="158" t="s">
        <v>22</v>
      </c>
      <c r="B13" s="158"/>
      <c r="C13" s="24"/>
      <c r="D13" s="32">
        <v>0</v>
      </c>
      <c r="E13" s="24"/>
      <c r="F13" s="133">
        <v>-125979273563</v>
      </c>
      <c r="G13" s="24"/>
      <c r="H13" s="28">
        <v>11779696823</v>
      </c>
      <c r="I13" s="24"/>
      <c r="J13" s="34">
        <f t="shared" si="0"/>
        <v>-114199576740</v>
      </c>
      <c r="K13" s="24"/>
      <c r="L13" s="39">
        <f>J13/درآمد!$F$12</f>
        <v>-3.408355433476834E-2</v>
      </c>
      <c r="M13" s="24"/>
      <c r="N13" s="32">
        <v>0</v>
      </c>
      <c r="O13" s="24"/>
      <c r="P13" s="150">
        <v>867445964717</v>
      </c>
      <c r="Q13" s="150"/>
      <c r="R13" s="24"/>
      <c r="S13" s="28">
        <v>30562355227</v>
      </c>
      <c r="T13" s="24"/>
      <c r="U13" s="34">
        <f t="shared" si="1"/>
        <v>898008319944</v>
      </c>
      <c r="V13" s="24"/>
      <c r="W13" s="39">
        <f t="shared" si="2"/>
        <v>5.4071666010189763E-2</v>
      </c>
    </row>
    <row r="14" spans="1:25" ht="36.75" customHeight="1" x14ac:dyDescent="0.4">
      <c r="A14" s="157" t="s">
        <v>20</v>
      </c>
      <c r="B14" s="157"/>
      <c r="C14" s="24"/>
      <c r="D14" s="80">
        <v>0</v>
      </c>
      <c r="E14" s="24"/>
      <c r="F14" s="135">
        <v>197028994034</v>
      </c>
      <c r="G14" s="24"/>
      <c r="H14" s="80">
        <v>0</v>
      </c>
      <c r="I14" s="24"/>
      <c r="J14" s="34">
        <f t="shared" si="0"/>
        <v>197028994034</v>
      </c>
      <c r="K14" s="24"/>
      <c r="L14" s="39">
        <f>J14/درآمد!$F$12</f>
        <v>5.8804494862286172E-2</v>
      </c>
      <c r="M14" s="24"/>
      <c r="N14" s="30">
        <v>272694154200</v>
      </c>
      <c r="O14" s="24"/>
      <c r="P14" s="150">
        <v>749875468198</v>
      </c>
      <c r="Q14" s="180"/>
      <c r="R14" s="24"/>
      <c r="S14" s="30">
        <v>10660036320</v>
      </c>
      <c r="T14" s="24"/>
      <c r="U14" s="34">
        <f t="shared" si="1"/>
        <v>1033229658718</v>
      </c>
      <c r="V14" s="24"/>
      <c r="W14" s="39">
        <f t="shared" si="2"/>
        <v>6.2213732074894376E-2</v>
      </c>
    </row>
    <row r="15" spans="1:25" s="60" customFormat="1" ht="36.75" customHeight="1" thickBot="1" x14ac:dyDescent="0.45">
      <c r="A15" s="154" t="s">
        <v>24</v>
      </c>
      <c r="B15" s="154"/>
      <c r="C15" s="63"/>
      <c r="D15" s="95">
        <v>0</v>
      </c>
      <c r="E15" s="63"/>
      <c r="F15" s="62">
        <f>SUM(F9:F14)</f>
        <v>2033137038164</v>
      </c>
      <c r="G15" s="63"/>
      <c r="H15" s="62">
        <f>SUM(H9:H14)</f>
        <v>906505279739</v>
      </c>
      <c r="I15" s="63"/>
      <c r="J15" s="142">
        <f>SUM(J9:J14)</f>
        <v>2939642317903</v>
      </c>
      <c r="K15" s="63"/>
      <c r="L15" s="96">
        <f>J15/درآمد!$F$12</f>
        <v>0.87735402816022068</v>
      </c>
      <c r="M15" s="63"/>
      <c r="N15" s="62">
        <f>SUM(N9:N14)</f>
        <v>797781253696</v>
      </c>
      <c r="O15" s="63"/>
      <c r="P15" s="63"/>
      <c r="Q15" s="62">
        <f>SUM(P9:Q14)</f>
        <v>11130376074717</v>
      </c>
      <c r="R15" s="63"/>
      <c r="S15" s="62">
        <f>SUM(S9:S14)</f>
        <v>2953932582654</v>
      </c>
      <c r="T15" s="63"/>
      <c r="U15" s="142">
        <f>SUM(U9:U14)</f>
        <v>14882089911067</v>
      </c>
      <c r="V15" s="63"/>
      <c r="W15" s="65">
        <f>SUM(W9:W14)</f>
        <v>0.89609347411726725</v>
      </c>
    </row>
    <row r="16" spans="1:25" ht="16.5" thickTop="1" x14ac:dyDescent="0.4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140"/>
      <c r="R16" s="23"/>
      <c r="S16" s="23"/>
      <c r="T16" s="23"/>
      <c r="U16" s="23"/>
      <c r="V16" s="23"/>
      <c r="W16" s="23"/>
    </row>
    <row r="19" spans="10:10" ht="27.75" x14ac:dyDescent="0.65">
      <c r="J19" s="141"/>
    </row>
  </sheetData>
  <mergeCells count="24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P7:Q7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</mergeCells>
  <pageMargins left="0.39" right="0.39" top="0.39" bottom="0.39" header="0" footer="0"/>
  <pageSetup paperSize="9" scale="4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9"/>
  <sheetViews>
    <sheetView rightToLeft="1" view="pageBreakPreview" zoomScale="60" zoomScaleNormal="100" workbookViewId="0">
      <selection activeCell="S14" sqref="S14"/>
    </sheetView>
  </sheetViews>
  <sheetFormatPr defaultRowHeight="15.75" x14ac:dyDescent="0.2"/>
  <cols>
    <col min="1" max="1" width="48.140625" style="23" customWidth="1"/>
    <col min="2" max="3" width="1.28515625" style="23" customWidth="1"/>
    <col min="4" max="4" width="24" style="23" bestFit="1" customWidth="1"/>
    <col min="5" max="5" width="1.28515625" style="23" customWidth="1"/>
    <col min="6" max="6" width="25.140625" style="23" customWidth="1"/>
    <col min="7" max="7" width="1.28515625" style="23" customWidth="1"/>
    <col min="8" max="8" width="24.5703125" style="23" customWidth="1"/>
    <col min="9" max="9" width="1.28515625" style="23" customWidth="1"/>
    <col min="10" max="10" width="24.85546875" style="23" customWidth="1"/>
    <col min="11" max="11" width="1.28515625" style="23" customWidth="1"/>
    <col min="12" max="12" width="25.85546875" style="23" bestFit="1" customWidth="1"/>
    <col min="13" max="13" width="1.28515625" style="23" customWidth="1"/>
    <col min="14" max="14" width="27" style="23" bestFit="1" customWidth="1"/>
    <col min="15" max="16" width="1.28515625" style="23" customWidth="1"/>
    <col min="17" max="17" width="27" style="23" customWidth="1"/>
    <col min="18" max="18" width="1.28515625" style="23" customWidth="1"/>
    <col min="19" max="19" width="24.42578125" style="23" bestFit="1" customWidth="1"/>
    <col min="20" max="20" width="1.28515625" style="23" customWidth="1"/>
    <col min="21" max="21" width="26.5703125" style="23" bestFit="1" customWidth="1"/>
    <col min="22" max="22" width="1.28515625" style="23" customWidth="1"/>
    <col min="23" max="23" width="25.85546875" style="23" bestFit="1" customWidth="1"/>
    <col min="24" max="24" width="0.28515625" style="23" customWidth="1"/>
    <col min="25" max="16384" width="9.140625" style="23"/>
  </cols>
  <sheetData>
    <row r="1" spans="1:23" ht="31.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</row>
    <row r="2" spans="1:23" ht="31.5" customHeight="1" x14ac:dyDescent="0.2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</row>
    <row r="3" spans="1:23" ht="31.5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</row>
    <row r="4" spans="1:23" ht="14.45" customHeight="1" x14ac:dyDescent="0.2"/>
    <row r="5" spans="1:23" ht="39.75" customHeight="1" x14ac:dyDescent="0.2">
      <c r="A5" s="8" t="s">
        <v>106</v>
      </c>
      <c r="B5" s="163" t="s">
        <v>107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</row>
    <row r="6" spans="1:23" ht="30.75" customHeight="1" x14ac:dyDescent="0.2">
      <c r="A6" s="24"/>
      <c r="B6" s="24"/>
      <c r="C6" s="24"/>
      <c r="D6" s="159" t="s">
        <v>100</v>
      </c>
      <c r="E6" s="159"/>
      <c r="F6" s="159"/>
      <c r="G6" s="159"/>
      <c r="H6" s="159"/>
      <c r="I6" s="159"/>
      <c r="J6" s="159"/>
      <c r="K6" s="159"/>
      <c r="L6" s="159"/>
      <c r="M6" s="24"/>
      <c r="N6" s="159" t="s">
        <v>101</v>
      </c>
      <c r="O6" s="159"/>
      <c r="P6" s="159"/>
      <c r="Q6" s="159"/>
      <c r="R6" s="159"/>
      <c r="S6" s="159"/>
      <c r="T6" s="159"/>
      <c r="U6" s="159"/>
      <c r="V6" s="159"/>
      <c r="W6" s="159"/>
    </row>
    <row r="7" spans="1:23" ht="30.75" customHeight="1" x14ac:dyDescent="0.2">
      <c r="A7" s="24"/>
      <c r="B7" s="24"/>
      <c r="C7" s="24"/>
      <c r="D7" s="25"/>
      <c r="E7" s="25"/>
      <c r="F7" s="25"/>
      <c r="G7" s="25"/>
      <c r="H7" s="25"/>
      <c r="I7" s="25"/>
      <c r="J7" s="161" t="s">
        <v>24</v>
      </c>
      <c r="K7" s="161"/>
      <c r="L7" s="161"/>
      <c r="M7" s="24"/>
      <c r="N7" s="25"/>
      <c r="O7" s="25"/>
      <c r="P7" s="181"/>
      <c r="Q7" s="181"/>
      <c r="R7" s="25"/>
      <c r="S7" s="25"/>
      <c r="T7" s="25"/>
      <c r="U7" s="161" t="s">
        <v>24</v>
      </c>
      <c r="V7" s="161"/>
      <c r="W7" s="161"/>
    </row>
    <row r="8" spans="1:23" ht="36.75" customHeight="1" x14ac:dyDescent="0.2">
      <c r="A8" s="159" t="s">
        <v>31</v>
      </c>
      <c r="B8" s="159"/>
      <c r="C8" s="24"/>
      <c r="D8" s="11" t="s">
        <v>108</v>
      </c>
      <c r="E8" s="24"/>
      <c r="F8" s="11" t="s">
        <v>104</v>
      </c>
      <c r="G8" s="24"/>
      <c r="H8" s="11" t="s">
        <v>105</v>
      </c>
      <c r="I8" s="24"/>
      <c r="J8" s="89" t="s">
        <v>77</v>
      </c>
      <c r="K8" s="25"/>
      <c r="L8" s="89" t="s">
        <v>88</v>
      </c>
      <c r="M8" s="24"/>
      <c r="N8" s="11" t="s">
        <v>108</v>
      </c>
      <c r="O8" s="24"/>
      <c r="P8" s="159" t="s">
        <v>104</v>
      </c>
      <c r="Q8" s="159"/>
      <c r="R8" s="24"/>
      <c r="S8" s="11" t="s">
        <v>105</v>
      </c>
      <c r="T8" s="24"/>
      <c r="U8" s="89" t="s">
        <v>77</v>
      </c>
      <c r="V8" s="25"/>
      <c r="W8" s="89" t="s">
        <v>88</v>
      </c>
    </row>
    <row r="9" spans="1:23" ht="30.75" customHeight="1" x14ac:dyDescent="0.2">
      <c r="A9" s="160" t="s">
        <v>50</v>
      </c>
      <c r="B9" s="160"/>
      <c r="C9" s="24"/>
      <c r="D9" s="78">
        <v>0</v>
      </c>
      <c r="E9" s="24"/>
      <c r="F9" s="27">
        <v>2270703415</v>
      </c>
      <c r="G9" s="24"/>
      <c r="H9" s="27">
        <v>37764762</v>
      </c>
      <c r="I9" s="24"/>
      <c r="J9" s="34">
        <f>D9+F9+H9</f>
        <v>2308468177</v>
      </c>
      <c r="K9" s="24"/>
      <c r="L9" s="39">
        <f>J9/درآمد!$F$12</f>
        <v>6.8897628858990382E-4</v>
      </c>
      <c r="M9" s="24"/>
      <c r="N9" s="78">
        <v>0</v>
      </c>
      <c r="O9" s="24"/>
      <c r="P9" s="183">
        <v>2270703415</v>
      </c>
      <c r="Q9" s="183"/>
      <c r="R9" s="24"/>
      <c r="S9" s="27">
        <v>37764762</v>
      </c>
      <c r="T9" s="24"/>
      <c r="U9" s="34">
        <f>N9+P9+S9</f>
        <v>2308468177</v>
      </c>
      <c r="V9" s="24"/>
      <c r="W9" s="39">
        <f>U9/'درآمد سرمایه گذاری در سهام'!$Y$8</f>
        <v>1.3899951424690542E-4</v>
      </c>
    </row>
    <row r="10" spans="1:23" ht="30.75" customHeight="1" x14ac:dyDescent="0.2">
      <c r="A10" s="158" t="s">
        <v>47</v>
      </c>
      <c r="B10" s="158"/>
      <c r="C10" s="24"/>
      <c r="D10" s="32">
        <v>0</v>
      </c>
      <c r="E10" s="24"/>
      <c r="F10" s="28">
        <v>-18279000199</v>
      </c>
      <c r="G10" s="24"/>
      <c r="H10" s="28">
        <v>15960647604</v>
      </c>
      <c r="I10" s="24"/>
      <c r="J10" s="34">
        <f t="shared" ref="J10:J28" si="0">D10+F10+H10</f>
        <v>-2318352595</v>
      </c>
      <c r="K10" s="24"/>
      <c r="L10" s="39">
        <f>J10/درآمد!$F$12</f>
        <v>-6.9192635292103163E-4</v>
      </c>
      <c r="M10" s="24"/>
      <c r="N10" s="32">
        <v>0</v>
      </c>
      <c r="O10" s="24"/>
      <c r="P10" s="182">
        <v>83520179751</v>
      </c>
      <c r="Q10" s="182"/>
      <c r="R10" s="24"/>
      <c r="S10" s="28">
        <v>36836637392</v>
      </c>
      <c r="T10" s="24"/>
      <c r="U10" s="34">
        <f t="shared" ref="U10:U28" si="1">N10+P10+S10</f>
        <v>120356817143</v>
      </c>
      <c r="V10" s="24"/>
      <c r="W10" s="39">
        <f>U10/'درآمد سرمایه گذاری در سهام'!$Y$8</f>
        <v>7.2470304273034034E-3</v>
      </c>
    </row>
    <row r="11" spans="1:23" ht="30.75" customHeight="1" x14ac:dyDescent="0.2">
      <c r="A11" s="158" t="s">
        <v>44</v>
      </c>
      <c r="B11" s="158"/>
      <c r="C11" s="24"/>
      <c r="D11" s="94">
        <v>0</v>
      </c>
      <c r="E11" s="24"/>
      <c r="F11" s="28">
        <v>6279496749</v>
      </c>
      <c r="G11" s="24"/>
      <c r="H11" s="28">
        <v>1852632627</v>
      </c>
      <c r="I11" s="24"/>
      <c r="J11" s="34">
        <f t="shared" si="0"/>
        <v>8132129376</v>
      </c>
      <c r="K11" s="24"/>
      <c r="L11" s="39">
        <f>J11/درآمد!$F$12</f>
        <v>2.4270831937959225E-3</v>
      </c>
      <c r="M11" s="24"/>
      <c r="N11" s="32">
        <v>0</v>
      </c>
      <c r="O11" s="24"/>
      <c r="P11" s="182">
        <v>6682625982</v>
      </c>
      <c r="Q11" s="182"/>
      <c r="R11" s="24"/>
      <c r="S11" s="28">
        <v>1852632627</v>
      </c>
      <c r="T11" s="24"/>
      <c r="U11" s="34">
        <f t="shared" si="1"/>
        <v>8535258609</v>
      </c>
      <c r="V11" s="24"/>
      <c r="W11" s="39">
        <f>U11/'درآمد سرمایه گذاری در سهام'!$Y$8</f>
        <v>5.1393249100991072E-4</v>
      </c>
    </row>
    <row r="12" spans="1:23" ht="30.75" customHeight="1" x14ac:dyDescent="0.2">
      <c r="A12" s="158" t="s">
        <v>109</v>
      </c>
      <c r="B12" s="158"/>
      <c r="C12" s="24"/>
      <c r="D12" s="94">
        <v>0</v>
      </c>
      <c r="E12" s="24"/>
      <c r="F12" s="28">
        <v>31264397277</v>
      </c>
      <c r="G12" s="24"/>
      <c r="H12" s="28">
        <v>2399313367</v>
      </c>
      <c r="I12" s="24"/>
      <c r="J12" s="34">
        <f t="shared" si="0"/>
        <v>33663710644</v>
      </c>
      <c r="K12" s="24"/>
      <c r="L12" s="39">
        <f>J12/درآمد!$F$12</f>
        <v>1.0047138033242883E-2</v>
      </c>
      <c r="M12" s="24"/>
      <c r="N12" s="32">
        <v>0</v>
      </c>
      <c r="O12" s="24"/>
      <c r="P12" s="182">
        <v>45558869388</v>
      </c>
      <c r="Q12" s="182"/>
      <c r="R12" s="24"/>
      <c r="S12" s="28">
        <v>3620052758</v>
      </c>
      <c r="T12" s="24"/>
      <c r="U12" s="34">
        <f t="shared" si="1"/>
        <v>49178922146</v>
      </c>
      <c r="V12" s="24"/>
      <c r="W12" s="39">
        <f>U12/'درآمد سرمایه گذاری در سهام'!$Y$8</f>
        <v>2.9612044721205526E-3</v>
      </c>
    </row>
    <row r="13" spans="1:23" ht="30.75" customHeight="1" x14ac:dyDescent="0.2">
      <c r="A13" s="158" t="s">
        <v>42</v>
      </c>
      <c r="B13" s="158"/>
      <c r="C13" s="24"/>
      <c r="D13" s="94">
        <v>0</v>
      </c>
      <c r="E13" s="24"/>
      <c r="F13" s="28">
        <v>-17579121336</v>
      </c>
      <c r="G13" s="24"/>
      <c r="H13" s="28">
        <v>23729650502</v>
      </c>
      <c r="I13" s="24"/>
      <c r="J13" s="34">
        <f t="shared" si="0"/>
        <v>6150529166</v>
      </c>
      <c r="K13" s="24"/>
      <c r="L13" s="39">
        <f>J13/درآمد!$F$12</f>
        <v>1.8356626267907337E-3</v>
      </c>
      <c r="M13" s="24"/>
      <c r="N13" s="32">
        <v>0</v>
      </c>
      <c r="O13" s="24"/>
      <c r="P13" s="182">
        <v>15566288816</v>
      </c>
      <c r="Q13" s="182"/>
      <c r="R13" s="24"/>
      <c r="S13" s="28">
        <v>38109919283</v>
      </c>
      <c r="T13" s="24"/>
      <c r="U13" s="34">
        <f t="shared" si="1"/>
        <v>53676208099</v>
      </c>
      <c r="V13" s="24"/>
      <c r="W13" s="39">
        <f>U13/'درآمد سرمایه گذاری در سهام'!$Y$8</f>
        <v>3.2319990055365662E-3</v>
      </c>
    </row>
    <row r="14" spans="1:23" ht="30.75" customHeight="1" x14ac:dyDescent="0.2">
      <c r="A14" s="158" t="s">
        <v>46</v>
      </c>
      <c r="B14" s="158"/>
      <c r="C14" s="24"/>
      <c r="D14" s="94">
        <v>0</v>
      </c>
      <c r="E14" s="24"/>
      <c r="F14" s="28">
        <v>-42614937638</v>
      </c>
      <c r="G14" s="24"/>
      <c r="H14" s="28">
        <v>74007835144</v>
      </c>
      <c r="I14" s="24"/>
      <c r="J14" s="34">
        <f t="shared" si="0"/>
        <v>31392897506</v>
      </c>
      <c r="K14" s="24"/>
      <c r="L14" s="39">
        <f>J14/درآمد!$F$12</f>
        <v>9.3694001187728422E-3</v>
      </c>
      <c r="M14" s="24"/>
      <c r="N14" s="32">
        <v>0</v>
      </c>
      <c r="O14" s="24"/>
      <c r="P14" s="182">
        <v>-11348999809</v>
      </c>
      <c r="Q14" s="182"/>
      <c r="R14" s="24"/>
      <c r="S14" s="28">
        <v>198701676696</v>
      </c>
      <c r="T14" s="24"/>
      <c r="U14" s="34">
        <f t="shared" si="1"/>
        <v>187352676887</v>
      </c>
      <c r="V14" s="24"/>
      <c r="W14" s="39">
        <f>U14/'درآمد سرمایه گذاری در سهام'!$Y$8</f>
        <v>1.1281044001218831E-2</v>
      </c>
    </row>
    <row r="15" spans="1:23" ht="30.75" customHeight="1" x14ac:dyDescent="0.2">
      <c r="A15" s="158" t="s">
        <v>43</v>
      </c>
      <c r="B15" s="158"/>
      <c r="C15" s="24"/>
      <c r="D15" s="94">
        <v>0</v>
      </c>
      <c r="E15" s="24"/>
      <c r="F15" s="28">
        <v>11146620225</v>
      </c>
      <c r="G15" s="24"/>
      <c r="H15" s="28">
        <v>7814220581</v>
      </c>
      <c r="I15" s="24"/>
      <c r="J15" s="34">
        <f t="shared" si="0"/>
        <v>18960840806</v>
      </c>
      <c r="K15" s="24"/>
      <c r="L15" s="39">
        <f>J15/درآمد!$F$12</f>
        <v>5.6589776100092548E-3</v>
      </c>
      <c r="M15" s="24"/>
      <c r="N15" s="32">
        <v>0</v>
      </c>
      <c r="O15" s="24"/>
      <c r="P15" s="182">
        <v>38682843015</v>
      </c>
      <c r="Q15" s="182"/>
      <c r="R15" s="24"/>
      <c r="S15" s="28">
        <v>18286791739</v>
      </c>
      <c r="T15" s="24"/>
      <c r="U15" s="34">
        <f t="shared" si="1"/>
        <v>56969634754</v>
      </c>
      <c r="V15" s="24"/>
      <c r="W15" s="39">
        <f>U15/'درآمد سرمایه گذاری در سهام'!$Y$8</f>
        <v>3.4303057051107101E-3</v>
      </c>
    </row>
    <row r="16" spans="1:23" ht="30.75" customHeight="1" x14ac:dyDescent="0.2">
      <c r="A16" s="158" t="s">
        <v>39</v>
      </c>
      <c r="B16" s="158"/>
      <c r="C16" s="24"/>
      <c r="D16" s="94">
        <v>0</v>
      </c>
      <c r="E16" s="24"/>
      <c r="F16" s="28">
        <v>38721799797</v>
      </c>
      <c r="G16" s="24"/>
      <c r="H16" s="28">
        <v>5789472503</v>
      </c>
      <c r="I16" s="24"/>
      <c r="J16" s="34">
        <f t="shared" si="0"/>
        <v>44511272300</v>
      </c>
      <c r="K16" s="24"/>
      <c r="L16" s="39">
        <f>J16/درآمد!$F$12</f>
        <v>1.3284658413408396E-2</v>
      </c>
      <c r="M16" s="24"/>
      <c r="N16" s="32">
        <v>0</v>
      </c>
      <c r="O16" s="24"/>
      <c r="P16" s="182">
        <v>56571431683</v>
      </c>
      <c r="Q16" s="182"/>
      <c r="R16" s="24"/>
      <c r="S16" s="28">
        <v>7007327945</v>
      </c>
      <c r="T16" s="24"/>
      <c r="U16" s="34">
        <f t="shared" si="1"/>
        <v>63578759628</v>
      </c>
      <c r="V16" s="24"/>
      <c r="W16" s="39">
        <f>U16/'درآمد سرمایه گذاری در سهام'!$Y$8</f>
        <v>3.8282601392398406E-3</v>
      </c>
    </row>
    <row r="17" spans="1:23" ht="30.75" customHeight="1" x14ac:dyDescent="0.2">
      <c r="A17" s="158" t="s">
        <v>110</v>
      </c>
      <c r="B17" s="158"/>
      <c r="C17" s="24"/>
      <c r="D17" s="94">
        <v>0</v>
      </c>
      <c r="E17" s="24"/>
      <c r="F17" s="32">
        <v>0</v>
      </c>
      <c r="G17" s="24"/>
      <c r="H17" s="32">
        <v>0</v>
      </c>
      <c r="I17" s="24"/>
      <c r="J17" s="34">
        <f t="shared" si="0"/>
        <v>0</v>
      </c>
      <c r="K17" s="24"/>
      <c r="L17" s="39">
        <f>J17/درآمد!$F$12</f>
        <v>0</v>
      </c>
      <c r="M17" s="24"/>
      <c r="N17" s="32">
        <v>0</v>
      </c>
      <c r="O17" s="24"/>
      <c r="P17" s="182">
        <v>0</v>
      </c>
      <c r="Q17" s="182"/>
      <c r="R17" s="24"/>
      <c r="S17" s="28">
        <v>3336338376</v>
      </c>
      <c r="T17" s="24"/>
      <c r="U17" s="34">
        <f t="shared" si="1"/>
        <v>3336338376</v>
      </c>
      <c r="V17" s="24"/>
      <c r="W17" s="39">
        <f>U17/'درآمد سرمایه گذاری در سهام'!$Y$8</f>
        <v>2.0089053782408248E-4</v>
      </c>
    </row>
    <row r="18" spans="1:23" ht="30.75" customHeight="1" x14ac:dyDescent="0.2">
      <c r="A18" s="158" t="s">
        <v>111</v>
      </c>
      <c r="B18" s="158"/>
      <c r="C18" s="24"/>
      <c r="D18" s="94">
        <v>0</v>
      </c>
      <c r="E18" s="24"/>
      <c r="F18" s="32">
        <v>0</v>
      </c>
      <c r="G18" s="24"/>
      <c r="H18" s="32">
        <v>0</v>
      </c>
      <c r="I18" s="24"/>
      <c r="J18" s="34">
        <f t="shared" si="0"/>
        <v>0</v>
      </c>
      <c r="K18" s="24"/>
      <c r="L18" s="39">
        <f>J18/درآمد!$F$12</f>
        <v>0</v>
      </c>
      <c r="M18" s="24"/>
      <c r="N18" s="32">
        <v>0</v>
      </c>
      <c r="O18" s="24"/>
      <c r="P18" s="182">
        <v>0</v>
      </c>
      <c r="Q18" s="182"/>
      <c r="R18" s="24"/>
      <c r="S18" s="28">
        <v>1564148615</v>
      </c>
      <c r="T18" s="24"/>
      <c r="U18" s="34">
        <f t="shared" si="1"/>
        <v>1564148615</v>
      </c>
      <c r="V18" s="24"/>
      <c r="W18" s="39">
        <f>U18/'درآمد سرمایه گذاری در سهام'!$Y$8</f>
        <v>9.4181890771184704E-5</v>
      </c>
    </row>
    <row r="19" spans="1:23" ht="30.75" customHeight="1" x14ac:dyDescent="0.2">
      <c r="A19" s="158" t="s">
        <v>38</v>
      </c>
      <c r="B19" s="158"/>
      <c r="C19" s="24"/>
      <c r="D19" s="94">
        <v>0</v>
      </c>
      <c r="E19" s="24"/>
      <c r="F19" s="28">
        <v>158280247630</v>
      </c>
      <c r="G19" s="24"/>
      <c r="H19" s="32">
        <v>0</v>
      </c>
      <c r="I19" s="24"/>
      <c r="J19" s="34">
        <f t="shared" si="0"/>
        <v>158280247630</v>
      </c>
      <c r="K19" s="24"/>
      <c r="L19" s="39">
        <f>J19/درآمد!$F$12</f>
        <v>4.7239697153169086E-2</v>
      </c>
      <c r="M19" s="24"/>
      <c r="N19" s="32">
        <v>0</v>
      </c>
      <c r="O19" s="24"/>
      <c r="P19" s="182">
        <v>792365231149</v>
      </c>
      <c r="Q19" s="182"/>
      <c r="R19" s="24"/>
      <c r="S19" s="28">
        <v>137575180239</v>
      </c>
      <c r="T19" s="24"/>
      <c r="U19" s="34">
        <f t="shared" si="1"/>
        <v>929940411388</v>
      </c>
      <c r="V19" s="24"/>
      <c r="W19" s="39">
        <f>U19/'درآمد سرمایه گذاری در سهام'!$Y$8</f>
        <v>5.5994389157871152E-2</v>
      </c>
    </row>
    <row r="20" spans="1:23" ht="30.75" customHeight="1" x14ac:dyDescent="0.2">
      <c r="A20" s="158" t="s">
        <v>37</v>
      </c>
      <c r="B20" s="158"/>
      <c r="C20" s="24"/>
      <c r="D20" s="94">
        <v>0</v>
      </c>
      <c r="E20" s="24"/>
      <c r="F20" s="28">
        <v>12686501886</v>
      </c>
      <c r="G20" s="24"/>
      <c r="H20" s="94">
        <v>0</v>
      </c>
      <c r="I20" s="24"/>
      <c r="J20" s="34">
        <f t="shared" si="0"/>
        <v>12686501886</v>
      </c>
      <c r="K20" s="24"/>
      <c r="L20" s="39">
        <f>J20/درآمد!$F$12</f>
        <v>3.786363213360032E-3</v>
      </c>
      <c r="M20" s="24"/>
      <c r="N20" s="32">
        <v>0</v>
      </c>
      <c r="O20" s="24"/>
      <c r="P20" s="182">
        <v>19094573226</v>
      </c>
      <c r="Q20" s="182"/>
      <c r="R20" s="24"/>
      <c r="S20" s="28">
        <v>3228967850</v>
      </c>
      <c r="T20" s="24"/>
      <c r="U20" s="34">
        <f t="shared" si="1"/>
        <v>22323541076</v>
      </c>
      <c r="V20" s="24"/>
      <c r="W20" s="39">
        <f>U20/'درآمد سرمایه گذاری در سهام'!$Y$8</f>
        <v>1.3441646702131863E-3</v>
      </c>
    </row>
    <row r="21" spans="1:23" ht="30.75" customHeight="1" x14ac:dyDescent="0.2">
      <c r="A21" s="158" t="s">
        <v>40</v>
      </c>
      <c r="B21" s="158"/>
      <c r="C21" s="24"/>
      <c r="D21" s="94">
        <v>0</v>
      </c>
      <c r="E21" s="24"/>
      <c r="F21" s="28">
        <v>33237399187</v>
      </c>
      <c r="G21" s="24"/>
      <c r="H21" s="94">
        <v>0</v>
      </c>
      <c r="I21" s="24"/>
      <c r="J21" s="34">
        <f t="shared" si="0"/>
        <v>33237399187</v>
      </c>
      <c r="K21" s="24"/>
      <c r="L21" s="39">
        <f>J21/درآمد!$F$12</f>
        <v>9.9199028006528803E-3</v>
      </c>
      <c r="M21" s="24"/>
      <c r="N21" s="32">
        <v>0</v>
      </c>
      <c r="O21" s="24"/>
      <c r="P21" s="182">
        <v>35810209314</v>
      </c>
      <c r="Q21" s="182"/>
      <c r="R21" s="24"/>
      <c r="S21" s="32">
        <v>0</v>
      </c>
      <c r="T21" s="24"/>
      <c r="U21" s="34">
        <f t="shared" si="1"/>
        <v>35810209314</v>
      </c>
      <c r="V21" s="24"/>
      <c r="W21" s="39">
        <f>U21/'درآمد سرمایه گذاری در سهام'!$Y$8</f>
        <v>2.1562357884416304E-3</v>
      </c>
    </row>
    <row r="22" spans="1:23" ht="30.75" customHeight="1" x14ac:dyDescent="0.2">
      <c r="A22" s="158" t="s">
        <v>41</v>
      </c>
      <c r="B22" s="158"/>
      <c r="C22" s="24"/>
      <c r="D22" s="94">
        <v>0</v>
      </c>
      <c r="E22" s="24"/>
      <c r="F22" s="28">
        <v>27790905355</v>
      </c>
      <c r="G22" s="24"/>
      <c r="H22" s="94">
        <v>0</v>
      </c>
      <c r="I22" s="24"/>
      <c r="J22" s="34">
        <f t="shared" si="0"/>
        <v>27790905355</v>
      </c>
      <c r="K22" s="24"/>
      <c r="L22" s="39">
        <f>J22/درآمد!$F$12</f>
        <v>8.2943637771625139E-3</v>
      </c>
      <c r="M22" s="24"/>
      <c r="N22" s="32">
        <v>0</v>
      </c>
      <c r="O22" s="24"/>
      <c r="P22" s="182">
        <v>65860415150</v>
      </c>
      <c r="Q22" s="182"/>
      <c r="R22" s="24"/>
      <c r="S22" s="32">
        <v>0</v>
      </c>
      <c r="T22" s="24"/>
      <c r="U22" s="34">
        <f t="shared" si="1"/>
        <v>65860415150</v>
      </c>
      <c r="V22" s="24"/>
      <c r="W22" s="39">
        <f>U22/'درآمد سرمایه گذاری در سهام'!$Y$8</f>
        <v>3.9656451863445069E-3</v>
      </c>
    </row>
    <row r="23" spans="1:23" ht="30.75" customHeight="1" x14ac:dyDescent="0.2">
      <c r="A23" s="158" t="s">
        <v>48</v>
      </c>
      <c r="B23" s="158"/>
      <c r="C23" s="24"/>
      <c r="D23" s="94">
        <v>0</v>
      </c>
      <c r="E23" s="24"/>
      <c r="F23" s="28">
        <v>39174633</v>
      </c>
      <c r="G23" s="24"/>
      <c r="H23" s="94">
        <v>0</v>
      </c>
      <c r="I23" s="24"/>
      <c r="J23" s="34">
        <f t="shared" si="0"/>
        <v>39174633</v>
      </c>
      <c r="K23" s="24"/>
      <c r="L23" s="39">
        <f>J23/درآمد!$F$12</f>
        <v>1.1691906139372165E-5</v>
      </c>
      <c r="M23" s="24"/>
      <c r="N23" s="32">
        <v>0</v>
      </c>
      <c r="O23" s="24"/>
      <c r="P23" s="182">
        <v>39174633</v>
      </c>
      <c r="Q23" s="182"/>
      <c r="R23" s="24"/>
      <c r="S23" s="32">
        <v>0</v>
      </c>
      <c r="T23" s="24"/>
      <c r="U23" s="34">
        <f t="shared" si="1"/>
        <v>39174633</v>
      </c>
      <c r="V23" s="24"/>
      <c r="W23" s="39">
        <f>U23/'درآمد سرمایه گذاری در سهام'!$Y$8</f>
        <v>2.3588174236290503E-6</v>
      </c>
    </row>
    <row r="24" spans="1:23" ht="30.75" customHeight="1" x14ac:dyDescent="0.2">
      <c r="A24" s="158" t="s">
        <v>51</v>
      </c>
      <c r="B24" s="158"/>
      <c r="C24" s="24"/>
      <c r="D24" s="94">
        <v>0</v>
      </c>
      <c r="E24" s="24"/>
      <c r="F24" s="28">
        <v>6798931939</v>
      </c>
      <c r="G24" s="24"/>
      <c r="H24" s="94">
        <v>0</v>
      </c>
      <c r="I24" s="24"/>
      <c r="J24" s="34">
        <f t="shared" si="0"/>
        <v>6798931939</v>
      </c>
      <c r="K24" s="24"/>
      <c r="L24" s="39">
        <f>J24/درآمد!$F$12</f>
        <v>2.0291823558057989E-3</v>
      </c>
      <c r="M24" s="24"/>
      <c r="N24" s="32">
        <v>0</v>
      </c>
      <c r="O24" s="24"/>
      <c r="P24" s="182">
        <v>6798931939</v>
      </c>
      <c r="Q24" s="182"/>
      <c r="R24" s="24"/>
      <c r="S24" s="32">
        <v>0</v>
      </c>
      <c r="T24" s="24"/>
      <c r="U24" s="34">
        <f t="shared" si="1"/>
        <v>6798931939</v>
      </c>
      <c r="V24" s="24"/>
      <c r="W24" s="39">
        <f>U24/'درآمد سرمایه گذاری در سهام'!$Y$8</f>
        <v>4.0938326390399738E-4</v>
      </c>
    </row>
    <row r="25" spans="1:23" ht="30.75" customHeight="1" x14ac:dyDescent="0.2">
      <c r="A25" s="158" t="s">
        <v>112</v>
      </c>
      <c r="B25" s="158"/>
      <c r="C25" s="24"/>
      <c r="D25" s="94">
        <v>0</v>
      </c>
      <c r="E25" s="24"/>
      <c r="F25" s="28">
        <v>7248002214</v>
      </c>
      <c r="G25" s="24"/>
      <c r="H25" s="94">
        <v>0</v>
      </c>
      <c r="I25" s="24"/>
      <c r="J25" s="34">
        <f t="shared" si="0"/>
        <v>7248002214</v>
      </c>
      <c r="K25" s="24"/>
      <c r="L25" s="39">
        <f>J25/درآمد!$F$12</f>
        <v>2.1632100952687838E-3</v>
      </c>
      <c r="M25" s="24"/>
      <c r="N25" s="32">
        <v>0</v>
      </c>
      <c r="O25" s="24"/>
      <c r="P25" s="182">
        <v>9258255448</v>
      </c>
      <c r="Q25" s="182"/>
      <c r="R25" s="24"/>
      <c r="S25" s="32">
        <v>0</v>
      </c>
      <c r="T25" s="24"/>
      <c r="U25" s="34">
        <f t="shared" si="1"/>
        <v>9258255448</v>
      </c>
      <c r="V25" s="24"/>
      <c r="W25" s="39">
        <f>U25/'درآمد سرمایه گذاری در سهام'!$Y$8</f>
        <v>5.5746621195279554E-4</v>
      </c>
    </row>
    <row r="26" spans="1:23" ht="30.75" customHeight="1" x14ac:dyDescent="0.2">
      <c r="A26" s="158" t="s">
        <v>45</v>
      </c>
      <c r="B26" s="158"/>
      <c r="C26" s="24"/>
      <c r="D26" s="28">
        <v>12313454244</v>
      </c>
      <c r="E26" s="24"/>
      <c r="F26" s="28">
        <v>1165340938</v>
      </c>
      <c r="G26" s="24"/>
      <c r="H26" s="94">
        <v>0</v>
      </c>
      <c r="I26" s="24"/>
      <c r="J26" s="34">
        <f t="shared" si="0"/>
        <v>13478795182</v>
      </c>
      <c r="K26" s="24"/>
      <c r="L26" s="39">
        <f>J26/درآمد!$F$12</f>
        <v>4.0228279391862016E-3</v>
      </c>
      <c r="M26" s="24"/>
      <c r="N26" s="28">
        <v>12313454244</v>
      </c>
      <c r="O26" s="24"/>
      <c r="P26" s="182">
        <v>3188324519</v>
      </c>
      <c r="Q26" s="182"/>
      <c r="R26" s="24"/>
      <c r="S26" s="32">
        <v>0</v>
      </c>
      <c r="T26" s="24"/>
      <c r="U26" s="34">
        <f t="shared" si="1"/>
        <v>15501778763</v>
      </c>
      <c r="V26" s="24"/>
      <c r="W26" s="39">
        <f>U26/'درآمد سرمایه گذاری در سهام'!$Y$8</f>
        <v>9.3340672376961869E-4</v>
      </c>
    </row>
    <row r="27" spans="1:23" ht="30.75" customHeight="1" x14ac:dyDescent="0.2">
      <c r="A27" s="158" t="s">
        <v>35</v>
      </c>
      <c r="B27" s="158"/>
      <c r="C27" s="24"/>
      <c r="D27" s="32">
        <v>0</v>
      </c>
      <c r="E27" s="24"/>
      <c r="F27" s="28">
        <v>5173091718</v>
      </c>
      <c r="G27" s="24"/>
      <c r="H27" s="94">
        <v>0</v>
      </c>
      <c r="I27" s="24"/>
      <c r="J27" s="34">
        <f t="shared" si="0"/>
        <v>5173091718</v>
      </c>
      <c r="K27" s="24"/>
      <c r="L27" s="39">
        <f>J27/درآمد!$F$12</f>
        <v>1.5439405090845269E-3</v>
      </c>
      <c r="M27" s="24"/>
      <c r="N27" s="32">
        <v>0</v>
      </c>
      <c r="O27" s="24"/>
      <c r="P27" s="182">
        <v>5062466718</v>
      </c>
      <c r="Q27" s="182"/>
      <c r="R27" s="24"/>
      <c r="S27" s="32">
        <v>0</v>
      </c>
      <c r="T27" s="24"/>
      <c r="U27" s="34">
        <f t="shared" si="1"/>
        <v>5062466718</v>
      </c>
      <c r="V27" s="24"/>
      <c r="W27" s="39">
        <f>U27/'درآمد سرمایه گذاری در سهام'!$Y$8</f>
        <v>3.0482569424353191E-4</v>
      </c>
    </row>
    <row r="28" spans="1:23" ht="30.75" customHeight="1" x14ac:dyDescent="0.2">
      <c r="A28" s="157" t="s">
        <v>49</v>
      </c>
      <c r="B28" s="157"/>
      <c r="C28" s="24"/>
      <c r="D28" s="80">
        <v>0</v>
      </c>
      <c r="E28" s="24"/>
      <c r="F28" s="30">
        <v>-110624997</v>
      </c>
      <c r="G28" s="24"/>
      <c r="H28" s="94">
        <v>0</v>
      </c>
      <c r="I28" s="24"/>
      <c r="J28" s="34">
        <f t="shared" si="0"/>
        <v>-110624997</v>
      </c>
      <c r="K28" s="24"/>
      <c r="L28" s="39">
        <f>J28/درآمد!$F$12</f>
        <v>-3.3016699393005861E-5</v>
      </c>
      <c r="M28" s="24"/>
      <c r="N28" s="80">
        <v>0</v>
      </c>
      <c r="O28" s="24"/>
      <c r="P28" s="182">
        <v>-110624997</v>
      </c>
      <c r="Q28" s="182"/>
      <c r="R28" s="24"/>
      <c r="S28" s="80">
        <v>0</v>
      </c>
      <c r="T28" s="24"/>
      <c r="U28" s="34">
        <f t="shared" si="1"/>
        <v>-110624997</v>
      </c>
      <c r="V28" s="24"/>
      <c r="W28" s="39">
        <f>U28/'درآمد سرمایه گذاری در سهام'!$Y$8</f>
        <v>-6.6610495218298905E-6</v>
      </c>
    </row>
    <row r="29" spans="1:23" ht="32.25" customHeight="1" x14ac:dyDescent="0.2">
      <c r="A29" s="154" t="s">
        <v>24</v>
      </c>
      <c r="B29" s="154"/>
      <c r="C29" s="24"/>
      <c r="D29" s="31">
        <f>SUM(D9:D28)</f>
        <v>12313454244</v>
      </c>
      <c r="E29" s="24"/>
      <c r="F29" s="31">
        <f>SUM(F9:F28)</f>
        <v>263518928793</v>
      </c>
      <c r="G29" s="24"/>
      <c r="H29" s="31">
        <f>SUM(H9:H28)</f>
        <v>131591537090</v>
      </c>
      <c r="I29" s="24"/>
      <c r="J29" s="143">
        <f>SUM(J9:J28)</f>
        <v>407423920127</v>
      </c>
      <c r="K29" s="24"/>
      <c r="L29" s="40">
        <f>SUM(L9:L28)</f>
        <v>0.1215981329821251</v>
      </c>
      <c r="M29" s="24"/>
      <c r="N29" s="31">
        <f>SUM(N9:N28)</f>
        <v>12313454244</v>
      </c>
      <c r="O29" s="24"/>
      <c r="P29" s="24"/>
      <c r="Q29" s="31">
        <f>SUM(P9:Q28)</f>
        <v>1174870899340</v>
      </c>
      <c r="R29" s="24"/>
      <c r="S29" s="31">
        <f>SUM(S9:S28)</f>
        <v>450157438282</v>
      </c>
      <c r="T29" s="24"/>
      <c r="U29" s="143">
        <f>SUM(U9:U28)</f>
        <v>1637341791866</v>
      </c>
      <c r="V29" s="24"/>
      <c r="W29" s="40">
        <f>SUM(W9:W28)</f>
        <v>9.8589062649024187E-2</v>
      </c>
    </row>
  </sheetData>
  <mergeCells count="52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8:B28"/>
    <mergeCell ref="P28:Q28"/>
    <mergeCell ref="A29:B29"/>
    <mergeCell ref="P7:Q7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</mergeCells>
  <pageMargins left="0.39" right="0.39" top="0.39" bottom="0.39" header="0" footer="0"/>
  <pageSetup paperSize="9" scale="4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14"/>
  <sheetViews>
    <sheetView rightToLeft="1" view="pageBreakPreview" zoomScale="60" zoomScaleNormal="100" workbookViewId="0">
      <selection activeCell="P52" sqref="P52"/>
    </sheetView>
  </sheetViews>
  <sheetFormatPr defaultRowHeight="12.75" x14ac:dyDescent="0.2"/>
  <cols>
    <col min="1" max="1" width="7.7109375" customWidth="1"/>
    <col min="2" max="2" width="38.42578125" customWidth="1"/>
    <col min="3" max="3" width="1.28515625" customWidth="1"/>
    <col min="4" max="4" width="21.28515625" bestFit="1" customWidth="1"/>
    <col min="5" max="5" width="1.28515625" customWidth="1"/>
    <col min="6" max="6" width="22.7109375" bestFit="1" customWidth="1"/>
    <col min="7" max="7" width="1.28515625" customWidth="1"/>
    <col min="8" max="8" width="21.5703125" customWidth="1"/>
    <col min="9" max="9" width="1.28515625" customWidth="1"/>
    <col min="10" max="10" width="19.140625" bestFit="1" customWidth="1"/>
    <col min="11" max="11" width="1.28515625" customWidth="1"/>
    <col min="12" max="12" width="24.7109375" bestFit="1" customWidth="1"/>
    <col min="13" max="13" width="1.28515625" customWidth="1"/>
    <col min="14" max="14" width="22.7109375" bestFit="1" customWidth="1"/>
    <col min="15" max="15" width="1.28515625" customWidth="1"/>
    <col min="16" max="16" width="22.7109375" bestFit="1" customWidth="1"/>
    <col min="17" max="17" width="1.28515625" customWidth="1"/>
    <col min="18" max="18" width="24" customWidth="1"/>
    <col min="19" max="19" width="0.28515625" customWidth="1"/>
    <col min="20" max="20" width="24.5703125" customWidth="1"/>
  </cols>
  <sheetData>
    <row r="1" spans="1:20" ht="29.2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</row>
    <row r="2" spans="1:20" ht="29.25" customHeight="1" x14ac:dyDescent="0.2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</row>
    <row r="3" spans="1:20" ht="29.25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</row>
    <row r="4" spans="1:20" ht="14.45" customHeight="1" x14ac:dyDescent="0.6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0" ht="38.25" customHeight="1" x14ac:dyDescent="0.2">
      <c r="A5" s="8" t="s">
        <v>113</v>
      </c>
      <c r="B5" s="163" t="s">
        <v>114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</row>
    <row r="6" spans="1:20" ht="38.25" customHeight="1" x14ac:dyDescent="0.65">
      <c r="A6" s="9"/>
      <c r="B6" s="9"/>
      <c r="C6" s="9"/>
      <c r="D6" s="159" t="s">
        <v>100</v>
      </c>
      <c r="E6" s="159"/>
      <c r="F6" s="159"/>
      <c r="G6" s="159"/>
      <c r="H6" s="159"/>
      <c r="I6" s="159"/>
      <c r="J6" s="159"/>
      <c r="K6" s="9"/>
      <c r="L6" s="159" t="s">
        <v>101</v>
      </c>
      <c r="M6" s="159"/>
      <c r="N6" s="159"/>
      <c r="O6" s="159"/>
      <c r="P6" s="159"/>
      <c r="Q6" s="159"/>
      <c r="R6" s="159"/>
    </row>
    <row r="7" spans="1:20" ht="38.25" customHeight="1" x14ac:dyDescent="0.65">
      <c r="A7" s="9"/>
      <c r="B7" s="9"/>
      <c r="C7" s="9"/>
      <c r="D7" s="10"/>
      <c r="E7" s="10"/>
      <c r="F7" s="10"/>
      <c r="G7" s="10"/>
      <c r="H7" s="10"/>
      <c r="I7" s="10"/>
      <c r="J7" s="10"/>
      <c r="K7" s="9"/>
      <c r="L7" s="10"/>
      <c r="M7" s="10"/>
      <c r="N7" s="10"/>
      <c r="O7" s="10"/>
      <c r="P7" s="10"/>
      <c r="Q7" s="10"/>
      <c r="R7" s="10"/>
    </row>
    <row r="8" spans="1:20" ht="38.25" customHeight="1" x14ac:dyDescent="0.65">
      <c r="A8" s="159" t="s">
        <v>115</v>
      </c>
      <c r="B8" s="159"/>
      <c r="C8" s="9"/>
      <c r="D8" s="11" t="s">
        <v>116</v>
      </c>
      <c r="E8" s="9"/>
      <c r="F8" s="11" t="s">
        <v>104</v>
      </c>
      <c r="G8" s="9"/>
      <c r="H8" s="11" t="s">
        <v>105</v>
      </c>
      <c r="I8" s="9"/>
      <c r="J8" s="42" t="s">
        <v>24</v>
      </c>
      <c r="K8" s="9"/>
      <c r="L8" s="11" t="s">
        <v>116</v>
      </c>
      <c r="M8" s="9"/>
      <c r="N8" s="11" t="s">
        <v>104</v>
      </c>
      <c r="O8" s="9"/>
      <c r="P8" s="11" t="s">
        <v>105</v>
      </c>
      <c r="Q8" s="9"/>
      <c r="R8" s="42" t="s">
        <v>24</v>
      </c>
    </row>
    <row r="9" spans="1:20" ht="38.25" customHeight="1" x14ac:dyDescent="0.65">
      <c r="A9" s="170" t="s">
        <v>68</v>
      </c>
      <c r="B9" s="170"/>
      <c r="C9" s="9"/>
      <c r="D9" s="13">
        <v>5954968</v>
      </c>
      <c r="E9" s="9"/>
      <c r="F9" s="87">
        <v>0</v>
      </c>
      <c r="G9" s="9"/>
      <c r="H9" s="13">
        <v>-276423730</v>
      </c>
      <c r="I9" s="9"/>
      <c r="J9" s="50">
        <f>D9+F9+H9</f>
        <v>-270468762</v>
      </c>
      <c r="K9" s="9"/>
      <c r="L9" s="13">
        <v>5954968</v>
      </c>
      <c r="M9" s="9"/>
      <c r="N9" s="87">
        <v>0</v>
      </c>
      <c r="O9" s="9"/>
      <c r="P9" s="13">
        <v>-276423730</v>
      </c>
      <c r="Q9" s="9"/>
      <c r="R9" s="50">
        <f>L9+N9+P9</f>
        <v>-270468762</v>
      </c>
      <c r="T9" s="98"/>
    </row>
    <row r="10" spans="1:20" ht="38.25" customHeight="1" x14ac:dyDescent="0.65">
      <c r="A10" s="164" t="s">
        <v>117</v>
      </c>
      <c r="B10" s="164"/>
      <c r="C10" s="9"/>
      <c r="D10" s="48">
        <v>0</v>
      </c>
      <c r="E10" s="9"/>
      <c r="F10" s="48">
        <v>0</v>
      </c>
      <c r="G10" s="9"/>
      <c r="H10" s="48">
        <v>0</v>
      </c>
      <c r="I10" s="9"/>
      <c r="J10" s="51">
        <f>D10+F10+H10</f>
        <v>0</v>
      </c>
      <c r="K10" s="9"/>
      <c r="L10" s="15">
        <v>38151300294</v>
      </c>
      <c r="M10" s="9"/>
      <c r="N10" s="48">
        <v>0</v>
      </c>
      <c r="O10" s="9"/>
      <c r="P10" s="15">
        <v>10519785448</v>
      </c>
      <c r="Q10" s="9"/>
      <c r="R10" s="50">
        <f>L10+N10+P10</f>
        <v>48671085742</v>
      </c>
    </row>
    <row r="11" spans="1:20" ht="38.25" customHeight="1" x14ac:dyDescent="0.65">
      <c r="A11" s="164" t="s">
        <v>71</v>
      </c>
      <c r="B11" s="164"/>
      <c r="C11" s="9"/>
      <c r="D11" s="15">
        <v>100177239</v>
      </c>
      <c r="E11" s="9"/>
      <c r="F11" s="15">
        <v>-129996932</v>
      </c>
      <c r="G11" s="9"/>
      <c r="H11" s="48">
        <v>0</v>
      </c>
      <c r="I11" s="9"/>
      <c r="J11" s="50">
        <f t="shared" ref="J11:J13" si="0">D11+F11+H11</f>
        <v>-29819693</v>
      </c>
      <c r="K11" s="9"/>
      <c r="L11" s="15">
        <v>100177239</v>
      </c>
      <c r="M11" s="9"/>
      <c r="N11" s="15">
        <v>-129996932</v>
      </c>
      <c r="O11" s="9"/>
      <c r="P11" s="48">
        <v>0</v>
      </c>
      <c r="Q11" s="9"/>
      <c r="R11" s="50">
        <f>L11+N11+P11</f>
        <v>-29819693</v>
      </c>
      <c r="T11" s="99"/>
    </row>
    <row r="12" spans="1:20" ht="38.25" customHeight="1" x14ac:dyDescent="0.65">
      <c r="A12" s="164" t="s">
        <v>61</v>
      </c>
      <c r="B12" s="164"/>
      <c r="C12" s="9"/>
      <c r="D12" s="15">
        <v>98346393</v>
      </c>
      <c r="E12" s="9"/>
      <c r="F12" s="15">
        <v>-137600168</v>
      </c>
      <c r="G12" s="9"/>
      <c r="H12" s="48">
        <v>0</v>
      </c>
      <c r="I12" s="9"/>
      <c r="J12" s="50">
        <f t="shared" si="0"/>
        <v>-39253775</v>
      </c>
      <c r="K12" s="9"/>
      <c r="L12" s="15">
        <v>677732465</v>
      </c>
      <c r="M12" s="9"/>
      <c r="N12" s="15">
        <v>447925018</v>
      </c>
      <c r="O12" s="9"/>
      <c r="P12" s="48">
        <v>0</v>
      </c>
      <c r="Q12" s="9"/>
      <c r="R12" s="50">
        <f>L12+N12+P12</f>
        <v>1125657483</v>
      </c>
    </row>
    <row r="13" spans="1:20" ht="38.25" customHeight="1" x14ac:dyDescent="0.65">
      <c r="A13" s="166" t="s">
        <v>65</v>
      </c>
      <c r="B13" s="166"/>
      <c r="C13" s="9"/>
      <c r="D13" s="17">
        <v>178339037</v>
      </c>
      <c r="E13" s="9"/>
      <c r="F13" s="17">
        <v>260311137</v>
      </c>
      <c r="G13" s="9"/>
      <c r="H13" s="49">
        <v>0</v>
      </c>
      <c r="I13" s="9"/>
      <c r="J13" s="50">
        <f t="shared" si="0"/>
        <v>438650174</v>
      </c>
      <c r="K13" s="9"/>
      <c r="L13" s="17">
        <v>954561396</v>
      </c>
      <c r="M13" s="9"/>
      <c r="N13" s="17">
        <v>273926042</v>
      </c>
      <c r="O13" s="9"/>
      <c r="P13" s="49">
        <v>0</v>
      </c>
      <c r="Q13" s="9"/>
      <c r="R13" s="50">
        <f t="shared" ref="R13" si="1">L13+N13+P13</f>
        <v>1228487438</v>
      </c>
    </row>
    <row r="14" spans="1:20" s="103" customFormat="1" ht="38.25" customHeight="1" x14ac:dyDescent="0.75">
      <c r="A14" s="154" t="s">
        <v>24</v>
      </c>
      <c r="B14" s="154"/>
      <c r="C14" s="56"/>
      <c r="D14" s="57">
        <f>SUM(D9:D13)</f>
        <v>382817637</v>
      </c>
      <c r="E14" s="56"/>
      <c r="F14" s="57">
        <f>SUM(F9:F13)</f>
        <v>-7285963</v>
      </c>
      <c r="G14" s="56"/>
      <c r="H14" s="57">
        <f>SUM(H9:H13)</f>
        <v>-276423730</v>
      </c>
      <c r="I14" s="56"/>
      <c r="J14" s="102">
        <f>SUM(J9:J13)</f>
        <v>99107944</v>
      </c>
      <c r="K14" s="56"/>
      <c r="L14" s="57">
        <f>SUM(L9:L13)</f>
        <v>39889726362</v>
      </c>
      <c r="M14" s="56"/>
      <c r="N14" s="57">
        <f>SUM(N9:N13)</f>
        <v>591854128</v>
      </c>
      <c r="O14" s="56"/>
      <c r="P14" s="57">
        <f>SUM(P9:P13)</f>
        <v>10243361718</v>
      </c>
      <c r="Q14" s="56"/>
      <c r="R14" s="102">
        <f>SUM(R9:R13)</f>
        <v>50724942208</v>
      </c>
    </row>
  </sheetData>
  <mergeCells count="13">
    <mergeCell ref="A1:R1"/>
    <mergeCell ref="A2:R2"/>
    <mergeCell ref="A3:R3"/>
    <mergeCell ref="B5:R5"/>
    <mergeCell ref="D6:J6"/>
    <mergeCell ref="L6:R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view="pageBreakPreview" zoomScale="60" zoomScaleNormal="100" workbookViewId="0">
      <selection activeCell="D12" sqref="D12"/>
    </sheetView>
  </sheetViews>
  <sheetFormatPr defaultRowHeight="12.75" x14ac:dyDescent="0.2"/>
  <cols>
    <col min="1" max="1" width="8" customWidth="1"/>
    <col min="2" max="2" width="32.42578125" customWidth="1"/>
    <col min="3" max="3" width="1.28515625" customWidth="1"/>
    <col min="4" max="4" width="26.140625" customWidth="1"/>
    <col min="5" max="5" width="1.28515625" customWidth="1"/>
    <col min="6" max="6" width="20.7109375" customWidth="1"/>
    <col min="7" max="7" width="1.28515625" customWidth="1"/>
    <col min="8" max="8" width="24.42578125" customWidth="1"/>
    <col min="9" max="9" width="1.28515625" customWidth="1"/>
    <col min="10" max="10" width="19.42578125" customWidth="1"/>
    <col min="11" max="11" width="0.28515625" customWidth="1"/>
  </cols>
  <sheetData>
    <row r="1" spans="1:10" ht="31.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ht="31.5" customHeight="1" x14ac:dyDescent="0.2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</row>
    <row r="3" spans="1:10" ht="31.5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0" ht="14.45" customHeight="1" x14ac:dyDescent="0.2"/>
    <row r="5" spans="1:10" ht="27" customHeight="1" x14ac:dyDescent="0.2">
      <c r="A5" s="8" t="s">
        <v>118</v>
      </c>
      <c r="B5" s="163" t="s">
        <v>119</v>
      </c>
      <c r="C5" s="163"/>
      <c r="D5" s="163"/>
      <c r="E5" s="163"/>
      <c r="F5" s="163"/>
      <c r="G5" s="163"/>
      <c r="H5" s="163"/>
      <c r="I5" s="163"/>
      <c r="J5" s="163"/>
    </row>
    <row r="6" spans="1:10" ht="27" customHeight="1" x14ac:dyDescent="0.35">
      <c r="A6" s="97"/>
      <c r="B6" s="97"/>
      <c r="C6" s="97"/>
      <c r="D6" s="159" t="s">
        <v>100</v>
      </c>
      <c r="E6" s="159"/>
      <c r="F6" s="159"/>
      <c r="G6" s="97"/>
      <c r="H6" s="159" t="s">
        <v>101</v>
      </c>
      <c r="I6" s="159"/>
      <c r="J6" s="159"/>
    </row>
    <row r="7" spans="1:10" ht="77.25" customHeight="1" x14ac:dyDescent="0.35">
      <c r="A7" s="159" t="s">
        <v>120</v>
      </c>
      <c r="B7" s="159"/>
      <c r="C7" s="97"/>
      <c r="D7" s="100" t="s">
        <v>121</v>
      </c>
      <c r="E7" s="101"/>
      <c r="F7" s="100" t="s">
        <v>122</v>
      </c>
      <c r="G7" s="97"/>
      <c r="H7" s="100" t="s">
        <v>121</v>
      </c>
      <c r="I7" s="101"/>
      <c r="J7" s="100" t="s">
        <v>122</v>
      </c>
    </row>
    <row r="8" spans="1:10" ht="41.25" customHeight="1" x14ac:dyDescent="0.35">
      <c r="A8" s="170" t="s">
        <v>81</v>
      </c>
      <c r="B8" s="170"/>
      <c r="C8" s="97"/>
      <c r="D8" s="13">
        <v>1306910643</v>
      </c>
      <c r="E8" s="97"/>
      <c r="F8" s="14"/>
      <c r="G8" s="97"/>
      <c r="H8" s="13">
        <v>5447457378</v>
      </c>
      <c r="I8" s="97"/>
      <c r="J8" s="14"/>
    </row>
    <row r="9" spans="1:10" ht="41.25" customHeight="1" x14ac:dyDescent="0.35">
      <c r="A9" s="164" t="s">
        <v>81</v>
      </c>
      <c r="B9" s="164"/>
      <c r="C9" s="97"/>
      <c r="D9" s="15">
        <v>3343496</v>
      </c>
      <c r="E9" s="97"/>
      <c r="F9" s="16"/>
      <c r="G9" s="97"/>
      <c r="H9" s="15">
        <v>4712530</v>
      </c>
      <c r="I9" s="97"/>
      <c r="J9" s="16"/>
    </row>
    <row r="10" spans="1:10" ht="41.25" customHeight="1" x14ac:dyDescent="0.35">
      <c r="A10" s="164" t="s">
        <v>81</v>
      </c>
      <c r="B10" s="164"/>
      <c r="C10" s="97"/>
      <c r="D10" s="15">
        <v>1033873747</v>
      </c>
      <c r="E10" s="97"/>
      <c r="F10" s="16"/>
      <c r="G10" s="97"/>
      <c r="H10" s="15">
        <v>1936238037</v>
      </c>
      <c r="I10" s="97"/>
      <c r="J10" s="16"/>
    </row>
    <row r="11" spans="1:10" ht="41.25" customHeight="1" x14ac:dyDescent="0.35">
      <c r="A11" s="166" t="s">
        <v>81</v>
      </c>
      <c r="B11" s="166"/>
      <c r="C11" s="97"/>
      <c r="D11" s="17">
        <v>1067629054</v>
      </c>
      <c r="E11" s="97"/>
      <c r="F11" s="18"/>
      <c r="G11" s="97"/>
      <c r="H11" s="17">
        <v>1161072645</v>
      </c>
      <c r="I11" s="97"/>
      <c r="J11" s="18"/>
    </row>
    <row r="12" spans="1:10" s="103" customFormat="1" ht="35.25" customHeight="1" x14ac:dyDescent="0.35">
      <c r="A12" s="154" t="s">
        <v>24</v>
      </c>
      <c r="B12" s="154"/>
      <c r="C12" s="104"/>
      <c r="D12" s="57">
        <f>SUM(D8:D11)</f>
        <v>3411756940</v>
      </c>
      <c r="E12" s="104"/>
      <c r="F12" s="57"/>
      <c r="G12" s="104"/>
      <c r="H12" s="57">
        <f>SUM(H8:H11)</f>
        <v>8549480590</v>
      </c>
      <c r="I12" s="104"/>
      <c r="J12" s="57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FD12"/>
  <sheetViews>
    <sheetView rightToLeft="1" tabSelected="1" view="pageBreakPreview" zoomScale="50" zoomScaleNormal="100" zoomScaleSheetLayoutView="50" workbookViewId="0">
      <selection activeCell="E47" sqref="E47"/>
    </sheetView>
  </sheetViews>
  <sheetFormatPr defaultRowHeight="15.75" x14ac:dyDescent="0.4"/>
  <cols>
    <col min="1" max="1" width="45.85546875" style="6" customWidth="1"/>
    <col min="2" max="2" width="1.28515625" style="6" customWidth="1"/>
    <col min="3" max="3" width="17.5703125" style="6" customWidth="1"/>
    <col min="4" max="4" width="1.28515625" style="6" customWidth="1"/>
    <col min="5" max="5" width="23.85546875" style="6" customWidth="1"/>
    <col min="6" max="6" width="1.28515625" style="6" customWidth="1"/>
    <col min="7" max="7" width="17.28515625" style="6" customWidth="1"/>
    <col min="8" max="8" width="1.28515625" style="6" customWidth="1"/>
    <col min="9" max="9" width="16" style="6" customWidth="1"/>
    <col min="10" max="10" width="1.28515625" style="6" customWidth="1"/>
    <col min="11" max="11" width="12.5703125" style="6" customWidth="1"/>
    <col min="12" max="12" width="1.28515625" style="6" customWidth="1"/>
    <col min="13" max="13" width="17" style="6" customWidth="1"/>
    <col min="14" max="14" width="1.28515625" style="6" customWidth="1"/>
    <col min="15" max="15" width="25.7109375" style="6" bestFit="1" customWidth="1"/>
    <col min="16" max="16" width="1.28515625" style="6" customWidth="1"/>
    <col min="17" max="17" width="23.140625" style="6" bestFit="1" customWidth="1"/>
    <col min="18" max="18" width="1.28515625" style="6" customWidth="1"/>
    <col min="19" max="19" width="27.85546875" style="6" bestFit="1" customWidth="1"/>
    <col min="20" max="20" width="0.28515625" style="6" customWidth="1"/>
    <col min="21" max="16384" width="9.140625" style="6"/>
  </cols>
  <sheetData>
    <row r="1" spans="1:19 16384:16384" ht="27" customHeight="1" x14ac:dyDescent="0.75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</row>
    <row r="2" spans="1:19 16384:16384" ht="27" customHeight="1" x14ac:dyDescent="0.75">
      <c r="A2" s="184" t="s">
        <v>83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</row>
    <row r="3" spans="1:19 16384:16384" ht="27" customHeight="1" x14ac:dyDescent="0.75">
      <c r="A3" s="184" t="s">
        <v>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</row>
    <row r="4" spans="1:19 16384:16384" ht="14.45" customHeight="1" x14ac:dyDescent="0.6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 16384:16384" ht="39" customHeight="1" x14ac:dyDescent="0.75">
      <c r="A5" s="185" t="s">
        <v>103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</row>
    <row r="6" spans="1:19 16384:16384" ht="39" customHeight="1" x14ac:dyDescent="0.75">
      <c r="A6" s="186" t="s">
        <v>25</v>
      </c>
      <c r="B6" s="9"/>
      <c r="C6" s="186" t="s">
        <v>123</v>
      </c>
      <c r="D6" s="186"/>
      <c r="E6" s="186"/>
      <c r="F6" s="186"/>
      <c r="G6" s="186"/>
      <c r="H6" s="9"/>
      <c r="I6" s="186" t="s">
        <v>100</v>
      </c>
      <c r="J6" s="186"/>
      <c r="K6" s="186"/>
      <c r="L6" s="186"/>
      <c r="M6" s="186"/>
      <c r="N6" s="9"/>
      <c r="O6" s="186" t="s">
        <v>101</v>
      </c>
      <c r="P6" s="186"/>
      <c r="Q6" s="186"/>
      <c r="R6" s="186"/>
      <c r="S6" s="186"/>
    </row>
    <row r="7" spans="1:19 16384:16384" ht="65.25" customHeight="1" x14ac:dyDescent="0.75">
      <c r="A7" s="186"/>
      <c r="B7" s="9"/>
      <c r="C7" s="109" t="s">
        <v>124</v>
      </c>
      <c r="D7" s="10"/>
      <c r="E7" s="109" t="s">
        <v>125</v>
      </c>
      <c r="F7" s="10"/>
      <c r="G7" s="109" t="s">
        <v>126</v>
      </c>
      <c r="H7" s="9"/>
      <c r="I7" s="109" t="s">
        <v>127</v>
      </c>
      <c r="J7" s="10"/>
      <c r="K7" s="109" t="s">
        <v>128</v>
      </c>
      <c r="L7" s="10"/>
      <c r="M7" s="109" t="s">
        <v>129</v>
      </c>
      <c r="N7" s="9"/>
      <c r="O7" s="144" t="s">
        <v>127</v>
      </c>
      <c r="P7" s="10"/>
      <c r="Q7" s="109" t="s">
        <v>128</v>
      </c>
      <c r="R7" s="10"/>
      <c r="S7" s="144" t="s">
        <v>129</v>
      </c>
    </row>
    <row r="8" spans="1:19 16384:16384" ht="39" customHeight="1" x14ac:dyDescent="0.65">
      <c r="A8" s="110" t="s">
        <v>153</v>
      </c>
      <c r="B8" s="9"/>
      <c r="C8" s="76" t="s">
        <v>130</v>
      </c>
      <c r="D8" s="9"/>
      <c r="E8" s="20">
        <v>10125160</v>
      </c>
      <c r="F8" s="9"/>
      <c r="G8" s="20">
        <v>93</v>
      </c>
      <c r="H8" s="9"/>
      <c r="I8" s="91">
        <v>0</v>
      </c>
      <c r="J8" s="47"/>
      <c r="K8" s="91">
        <v>0</v>
      </c>
      <c r="L8" s="47"/>
      <c r="M8" s="91">
        <v>0</v>
      </c>
      <c r="N8" s="9"/>
      <c r="O8" s="113">
        <v>1045501439</v>
      </c>
      <c r="P8" s="9"/>
      <c r="Q8" s="20">
        <v>103861559</v>
      </c>
      <c r="R8" s="9"/>
      <c r="S8" s="113">
        <f>O8-Q8</f>
        <v>941639880</v>
      </c>
    </row>
    <row r="9" spans="1:19 16384:16384" ht="39" customHeight="1" x14ac:dyDescent="0.65">
      <c r="A9" s="111" t="s">
        <v>19</v>
      </c>
      <c r="B9" s="9"/>
      <c r="C9" s="77" t="s">
        <v>131</v>
      </c>
      <c r="D9" s="9"/>
      <c r="E9" s="21">
        <v>1118467426</v>
      </c>
      <c r="F9" s="9"/>
      <c r="G9" s="21">
        <v>300</v>
      </c>
      <c r="H9" s="9"/>
      <c r="I9" s="92">
        <v>0</v>
      </c>
      <c r="J9" s="47"/>
      <c r="K9" s="92">
        <v>0</v>
      </c>
      <c r="L9" s="47"/>
      <c r="M9" s="92">
        <v>0</v>
      </c>
      <c r="N9" s="9"/>
      <c r="O9" s="113">
        <v>335540227800</v>
      </c>
      <c r="P9" s="9"/>
      <c r="Q9" s="92">
        <v>0</v>
      </c>
      <c r="R9" s="9"/>
      <c r="S9" s="113">
        <f t="shared" ref="S9:S10" si="0">O9-Q9</f>
        <v>335540227800</v>
      </c>
    </row>
    <row r="10" spans="1:19 16384:16384" ht="39" customHeight="1" x14ac:dyDescent="0.65">
      <c r="A10" s="111" t="s">
        <v>20</v>
      </c>
      <c r="B10" s="9"/>
      <c r="C10" s="77" t="s">
        <v>132</v>
      </c>
      <c r="D10" s="9"/>
      <c r="E10" s="21">
        <v>419529468</v>
      </c>
      <c r="F10" s="9"/>
      <c r="G10" s="21">
        <v>650</v>
      </c>
      <c r="H10" s="9"/>
      <c r="I10" s="92">
        <v>0</v>
      </c>
      <c r="J10" s="47"/>
      <c r="K10" s="92">
        <v>0</v>
      </c>
      <c r="L10" s="47"/>
      <c r="M10" s="92">
        <v>0</v>
      </c>
      <c r="N10" s="9"/>
      <c r="O10" s="113">
        <v>272694154200</v>
      </c>
      <c r="P10" s="9"/>
      <c r="Q10" s="92">
        <v>0</v>
      </c>
      <c r="R10" s="9"/>
      <c r="S10" s="113">
        <f t="shared" si="0"/>
        <v>272694154200</v>
      </c>
    </row>
    <row r="11" spans="1:19 16384:16384" ht="39" customHeight="1" x14ac:dyDescent="0.65">
      <c r="A11" s="112" t="s">
        <v>21</v>
      </c>
      <c r="B11" s="9"/>
      <c r="C11" s="118" t="s">
        <v>130</v>
      </c>
      <c r="D11" s="9"/>
      <c r="E11" s="113">
        <v>473882492</v>
      </c>
      <c r="F11" s="9"/>
      <c r="G11" s="113">
        <v>398</v>
      </c>
      <c r="H11" s="9"/>
      <c r="I11" s="93">
        <v>0</v>
      </c>
      <c r="J11" s="47"/>
      <c r="K11" s="93">
        <v>0</v>
      </c>
      <c r="L11" s="47"/>
      <c r="M11" s="93">
        <v>0</v>
      </c>
      <c r="N11" s="9"/>
      <c r="O11" s="113">
        <v>209408124539</v>
      </c>
      <c r="P11" s="9"/>
      <c r="Q11" s="22">
        <v>20802892723</v>
      </c>
      <c r="R11" s="9"/>
      <c r="S11" s="113">
        <f>O11-Q11</f>
        <v>188605231816</v>
      </c>
    </row>
    <row r="12" spans="1:19 16384:16384" s="60" customFormat="1" ht="39" customHeight="1" x14ac:dyDescent="0.75">
      <c r="A12" s="114" t="s">
        <v>24</v>
      </c>
      <c r="B12" s="56"/>
      <c r="C12" s="115"/>
      <c r="D12" s="106"/>
      <c r="E12" s="115"/>
      <c r="F12" s="106"/>
      <c r="G12" s="115"/>
      <c r="H12" s="56"/>
      <c r="I12" s="116">
        <v>0</v>
      </c>
      <c r="J12" s="107"/>
      <c r="K12" s="116">
        <v>0</v>
      </c>
      <c r="L12" s="107"/>
      <c r="M12" s="116">
        <v>0</v>
      </c>
      <c r="N12" s="56"/>
      <c r="O12" s="145">
        <f>SUM(O8:O11)</f>
        <v>818688007978</v>
      </c>
      <c r="P12" s="56"/>
      <c r="Q12" s="117">
        <f>SUM(Q8:Q11)</f>
        <v>20906754282</v>
      </c>
      <c r="R12" s="56"/>
      <c r="S12" s="145">
        <f>SUM(S8:S11)</f>
        <v>797781253696</v>
      </c>
      <c r="XFD12" s="108">
        <f>SUM(I12:XFC12)</f>
        <v>1637376015956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5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view="pageBreakPreview" zoomScale="60" zoomScaleNormal="100" workbookViewId="0">
      <selection activeCell="I8" sqref="I8"/>
    </sheetView>
  </sheetViews>
  <sheetFormatPr defaultRowHeight="12.75" x14ac:dyDescent="0.2"/>
  <cols>
    <col min="1" max="1" width="53" customWidth="1"/>
    <col min="2" max="2" width="1.28515625" customWidth="1"/>
    <col min="3" max="3" width="16.85546875" customWidth="1"/>
    <col min="4" max="4" width="1.28515625" customWidth="1"/>
    <col min="5" max="5" width="25.42578125" customWidth="1"/>
    <col min="6" max="6" width="1.28515625" customWidth="1"/>
    <col min="7" max="7" width="19.8554687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44.2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44.25" customHeight="1" x14ac:dyDescent="0.2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39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</row>
    <row r="4" spans="1:11" ht="14.45" customHeight="1" x14ac:dyDescent="0.2"/>
    <row r="5" spans="1:11" ht="44.25" customHeight="1" x14ac:dyDescent="0.2">
      <c r="A5" s="163" t="s">
        <v>108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</row>
    <row r="6" spans="1:11" ht="44.25" customHeight="1" x14ac:dyDescent="0.35">
      <c r="A6" s="97"/>
      <c r="B6" s="97"/>
      <c r="C6" s="97"/>
      <c r="D6" s="97"/>
      <c r="E6" s="97"/>
      <c r="F6" s="97"/>
      <c r="G6" s="97"/>
      <c r="H6" s="97"/>
      <c r="I6" s="11" t="s">
        <v>100</v>
      </c>
      <c r="J6" s="97"/>
      <c r="K6" s="11" t="s">
        <v>101</v>
      </c>
    </row>
    <row r="7" spans="1:11" ht="85.5" customHeight="1" x14ac:dyDescent="0.2">
      <c r="A7" s="11" t="s">
        <v>133</v>
      </c>
      <c r="B7" s="121"/>
      <c r="C7" s="120" t="s">
        <v>134</v>
      </c>
      <c r="D7" s="121"/>
      <c r="E7" s="120" t="s">
        <v>135</v>
      </c>
      <c r="F7" s="121"/>
      <c r="G7" s="120" t="s">
        <v>136</v>
      </c>
      <c r="H7" s="121"/>
      <c r="I7" s="100" t="s">
        <v>137</v>
      </c>
      <c r="J7" s="121"/>
      <c r="K7" s="100" t="s">
        <v>137</v>
      </c>
    </row>
    <row r="8" spans="1:11" ht="36.75" customHeight="1" x14ac:dyDescent="0.2">
      <c r="A8" s="122" t="s">
        <v>138</v>
      </c>
      <c r="B8" s="121"/>
      <c r="C8" s="122" t="s">
        <v>139</v>
      </c>
      <c r="D8" s="121"/>
      <c r="E8" s="123">
        <v>36430338</v>
      </c>
      <c r="F8" s="121"/>
      <c r="G8" s="124">
        <v>338</v>
      </c>
      <c r="H8" s="121"/>
      <c r="I8" s="123">
        <v>12313454244</v>
      </c>
      <c r="J8" s="121"/>
      <c r="K8" s="123">
        <v>12313454244</v>
      </c>
    </row>
    <row r="9" spans="1:11" s="103" customFormat="1" ht="38.25" customHeight="1" x14ac:dyDescent="0.2">
      <c r="A9" s="45" t="s">
        <v>24</v>
      </c>
      <c r="B9" s="125"/>
      <c r="C9" s="95"/>
      <c r="D9" s="125"/>
      <c r="E9" s="95"/>
      <c r="F9" s="125"/>
      <c r="G9" s="95"/>
      <c r="H9" s="125"/>
      <c r="I9" s="95">
        <f>SUM(I8)</f>
        <v>12313454244</v>
      </c>
      <c r="J9" s="125"/>
      <c r="K9" s="95">
        <f>SUM(K8)</f>
        <v>12313454244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7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4"/>
  <sheetViews>
    <sheetView rightToLeft="1" tabSelected="1" view="pageBreakPreview" zoomScale="60" zoomScaleNormal="100" workbookViewId="0">
      <selection activeCell="E47" sqref="E47"/>
    </sheetView>
  </sheetViews>
  <sheetFormatPr defaultRowHeight="12.75" x14ac:dyDescent="0.2"/>
  <cols>
    <col min="1" max="1" width="44.42578125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9.85546875" bestFit="1" customWidth="1"/>
    <col min="11" max="11" width="1.28515625" customWidth="1"/>
    <col min="12" max="12" width="10.42578125" customWidth="1"/>
    <col min="13" max="13" width="1.28515625" customWidth="1"/>
    <col min="14" max="14" width="19.85546875" bestFit="1" customWidth="1"/>
    <col min="15" max="15" width="1.28515625" customWidth="1"/>
    <col min="16" max="16" width="24.7109375" bestFit="1" customWidth="1"/>
    <col min="17" max="17" width="1.28515625" customWidth="1"/>
    <col min="18" max="18" width="10.42578125" customWidth="1"/>
    <col min="19" max="19" width="1.28515625" customWidth="1"/>
    <col min="20" max="20" width="24.7109375" bestFit="1" customWidth="1"/>
    <col min="21" max="21" width="0.28515625" customWidth="1"/>
  </cols>
  <sheetData>
    <row r="1" spans="1:20" ht="31.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31.5" customHeight="1" x14ac:dyDescent="0.2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</row>
    <row r="3" spans="1:20" ht="31.5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</row>
    <row r="4" spans="1:20" ht="14.45" customHeight="1" x14ac:dyDescent="0.35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</row>
    <row r="5" spans="1:20" ht="44.25" customHeight="1" x14ac:dyDescent="0.2">
      <c r="A5" s="163" t="s">
        <v>140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</row>
    <row r="6" spans="1:20" ht="44.25" customHeight="1" x14ac:dyDescent="0.35">
      <c r="A6" s="159" t="s">
        <v>86</v>
      </c>
      <c r="B6" s="97"/>
      <c r="C6" s="97"/>
      <c r="D6" s="97"/>
      <c r="E6" s="189"/>
      <c r="F6" s="189"/>
      <c r="G6" s="97"/>
      <c r="H6" s="97"/>
      <c r="I6" s="97"/>
      <c r="J6" s="159" t="s">
        <v>100</v>
      </c>
      <c r="K6" s="159"/>
      <c r="L6" s="159"/>
      <c r="M6" s="159"/>
      <c r="N6" s="159"/>
      <c r="O6" s="97"/>
      <c r="P6" s="159" t="s">
        <v>101</v>
      </c>
      <c r="Q6" s="159"/>
      <c r="R6" s="159"/>
      <c r="S6" s="159"/>
      <c r="T6" s="159"/>
    </row>
    <row r="7" spans="1:20" ht="72" customHeight="1" x14ac:dyDescent="0.35">
      <c r="A7" s="159"/>
      <c r="B7" s="97"/>
      <c r="C7" s="120" t="s">
        <v>141</v>
      </c>
      <c r="D7" s="97"/>
      <c r="E7" s="188" t="s">
        <v>59</v>
      </c>
      <c r="F7" s="188"/>
      <c r="G7" s="97"/>
      <c r="H7" s="120" t="s">
        <v>142</v>
      </c>
      <c r="I7" s="97"/>
      <c r="J7" s="100" t="s">
        <v>143</v>
      </c>
      <c r="K7" s="101"/>
      <c r="L7" s="100" t="s">
        <v>128</v>
      </c>
      <c r="M7" s="101"/>
      <c r="N7" s="100" t="s">
        <v>144</v>
      </c>
      <c r="O7" s="97"/>
      <c r="P7" s="100" t="s">
        <v>143</v>
      </c>
      <c r="Q7" s="101"/>
      <c r="R7" s="100" t="s">
        <v>128</v>
      </c>
      <c r="S7" s="101"/>
      <c r="T7" s="100" t="s">
        <v>144</v>
      </c>
    </row>
    <row r="8" spans="1:20" ht="44.25" customHeight="1" x14ac:dyDescent="0.2">
      <c r="A8" s="71" t="s">
        <v>68</v>
      </c>
      <c r="B8" s="126"/>
      <c r="C8" s="127"/>
      <c r="D8" s="126"/>
      <c r="E8" s="71" t="s">
        <v>70</v>
      </c>
      <c r="F8" s="127"/>
      <c r="G8" s="126"/>
      <c r="H8" s="78">
        <v>23</v>
      </c>
      <c r="I8" s="126"/>
      <c r="J8" s="27">
        <v>5954968</v>
      </c>
      <c r="K8" s="126"/>
      <c r="L8" s="78">
        <v>0</v>
      </c>
      <c r="M8" s="126"/>
      <c r="N8" s="27">
        <v>5954968</v>
      </c>
      <c r="O8" s="126"/>
      <c r="P8" s="27">
        <v>5954968</v>
      </c>
      <c r="Q8" s="126"/>
      <c r="R8" s="78">
        <v>0</v>
      </c>
      <c r="S8" s="126"/>
      <c r="T8" s="27">
        <v>5954968</v>
      </c>
    </row>
    <row r="9" spans="1:20" ht="44.25" customHeight="1" x14ac:dyDescent="0.2">
      <c r="A9" s="72" t="s">
        <v>117</v>
      </c>
      <c r="B9" s="126"/>
      <c r="C9" s="126"/>
      <c r="D9" s="126"/>
      <c r="E9" s="72" t="s">
        <v>145</v>
      </c>
      <c r="F9" s="126"/>
      <c r="G9" s="126"/>
      <c r="H9" s="32">
        <v>23</v>
      </c>
      <c r="I9" s="126"/>
      <c r="J9" s="32">
        <v>0</v>
      </c>
      <c r="K9" s="126"/>
      <c r="L9" s="32">
        <v>0</v>
      </c>
      <c r="M9" s="126"/>
      <c r="N9" s="32">
        <v>0</v>
      </c>
      <c r="O9" s="126"/>
      <c r="P9" s="28">
        <v>38151300294</v>
      </c>
      <c r="Q9" s="126"/>
      <c r="R9" s="32">
        <v>0</v>
      </c>
      <c r="S9" s="126"/>
      <c r="T9" s="28">
        <v>38151300294</v>
      </c>
    </row>
    <row r="10" spans="1:20" ht="44.25" customHeight="1" x14ac:dyDescent="0.2">
      <c r="A10" s="72" t="s">
        <v>71</v>
      </c>
      <c r="B10" s="126"/>
      <c r="C10" s="126"/>
      <c r="D10" s="126"/>
      <c r="E10" s="72" t="s">
        <v>73</v>
      </c>
      <c r="F10" s="126"/>
      <c r="G10" s="126"/>
      <c r="H10" s="32">
        <v>23</v>
      </c>
      <c r="I10" s="126"/>
      <c r="J10" s="28">
        <v>100177239</v>
      </c>
      <c r="K10" s="126"/>
      <c r="L10" s="32">
        <v>0</v>
      </c>
      <c r="M10" s="126"/>
      <c r="N10" s="28">
        <v>100177239</v>
      </c>
      <c r="O10" s="126"/>
      <c r="P10" s="28">
        <v>100177239</v>
      </c>
      <c r="Q10" s="126"/>
      <c r="R10" s="32">
        <v>0</v>
      </c>
      <c r="S10" s="126"/>
      <c r="T10" s="28">
        <v>100177239</v>
      </c>
    </row>
    <row r="11" spans="1:20" ht="44.25" customHeight="1" x14ac:dyDescent="0.2">
      <c r="A11" s="72" t="s">
        <v>61</v>
      </c>
      <c r="B11" s="126"/>
      <c r="C11" s="126"/>
      <c r="D11" s="126"/>
      <c r="E11" s="72" t="s">
        <v>64</v>
      </c>
      <c r="F11" s="126"/>
      <c r="G11" s="126"/>
      <c r="H11" s="32">
        <v>23</v>
      </c>
      <c r="I11" s="126"/>
      <c r="J11" s="28">
        <v>98346393</v>
      </c>
      <c r="K11" s="126"/>
      <c r="L11" s="32">
        <v>0</v>
      </c>
      <c r="M11" s="126"/>
      <c r="N11" s="28">
        <v>98346393</v>
      </c>
      <c r="O11" s="126"/>
      <c r="P11" s="28">
        <v>677732465</v>
      </c>
      <c r="Q11" s="126"/>
      <c r="R11" s="32">
        <v>0</v>
      </c>
      <c r="S11" s="126"/>
      <c r="T11" s="28">
        <v>677732465</v>
      </c>
    </row>
    <row r="12" spans="1:20" ht="44.25" customHeight="1" x14ac:dyDescent="0.2">
      <c r="A12" s="73" t="s">
        <v>65</v>
      </c>
      <c r="B12" s="126"/>
      <c r="C12" s="128"/>
      <c r="D12" s="126"/>
      <c r="E12" s="129" t="s">
        <v>67</v>
      </c>
      <c r="F12" s="130"/>
      <c r="G12" s="126"/>
      <c r="H12" s="80">
        <v>23</v>
      </c>
      <c r="I12" s="126"/>
      <c r="J12" s="30">
        <v>178339037</v>
      </c>
      <c r="K12" s="126"/>
      <c r="L12" s="80">
        <v>0</v>
      </c>
      <c r="M12" s="126"/>
      <c r="N12" s="30">
        <v>178339037</v>
      </c>
      <c r="O12" s="126"/>
      <c r="P12" s="30">
        <v>954561396</v>
      </c>
      <c r="Q12" s="126"/>
      <c r="R12" s="80">
        <v>0</v>
      </c>
      <c r="S12" s="126"/>
      <c r="T12" s="30">
        <v>954561396</v>
      </c>
    </row>
    <row r="13" spans="1:20" s="103" customFormat="1" ht="44.25" customHeight="1" thickBot="1" x14ac:dyDescent="0.25">
      <c r="A13" s="45" t="s">
        <v>24</v>
      </c>
      <c r="B13" s="131"/>
      <c r="C13" s="62"/>
      <c r="D13" s="131"/>
      <c r="E13" s="187"/>
      <c r="F13" s="187"/>
      <c r="G13" s="131"/>
      <c r="H13" s="62"/>
      <c r="I13" s="131"/>
      <c r="J13" s="62">
        <v>382817637</v>
      </c>
      <c r="K13" s="131"/>
      <c r="L13" s="95">
        <v>0</v>
      </c>
      <c r="M13" s="131"/>
      <c r="N13" s="62">
        <v>382817637</v>
      </c>
      <c r="O13" s="131"/>
      <c r="P13" s="62">
        <v>39889726362</v>
      </c>
      <c r="Q13" s="131"/>
      <c r="R13" s="95">
        <v>0</v>
      </c>
      <c r="S13" s="131"/>
      <c r="T13" s="62">
        <v>39889726362</v>
      </c>
    </row>
    <row r="14" spans="1:20" ht="13.5" thickTop="1" x14ac:dyDescent="0.2"/>
  </sheetData>
  <mergeCells count="10">
    <mergeCell ref="E13:F13"/>
    <mergeCell ref="A1:T1"/>
    <mergeCell ref="A2:T2"/>
    <mergeCell ref="A3:T3"/>
    <mergeCell ref="A5:T5"/>
    <mergeCell ref="A6:A7"/>
    <mergeCell ref="J6:N6"/>
    <mergeCell ref="P6:T6"/>
    <mergeCell ref="E7:F7"/>
    <mergeCell ref="E6:F6"/>
  </mergeCells>
  <pageMargins left="0.39" right="0.39" top="0.39" bottom="0.39" header="0" footer="0"/>
  <pageSetup paperSize="9" scale="6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tabSelected="1" view="pageBreakPreview" zoomScale="60" zoomScaleNormal="100" workbookViewId="0">
      <selection activeCell="E47" sqref="E47"/>
    </sheetView>
  </sheetViews>
  <sheetFormatPr defaultRowHeight="12.75" x14ac:dyDescent="0.2"/>
  <cols>
    <col min="1" max="1" width="39" customWidth="1"/>
    <col min="2" max="2" width="1.28515625" customWidth="1"/>
    <col min="3" max="3" width="22.7109375" customWidth="1"/>
    <col min="4" max="4" width="1.28515625" customWidth="1"/>
    <col min="5" max="5" width="15.28515625" customWidth="1"/>
    <col min="6" max="6" width="1.28515625" customWidth="1"/>
    <col min="7" max="7" width="23.28515625" customWidth="1"/>
    <col min="8" max="8" width="1.28515625" customWidth="1"/>
    <col min="9" max="9" width="22.7109375" customWidth="1"/>
    <col min="10" max="10" width="1.28515625" customWidth="1"/>
    <col min="11" max="11" width="16.42578125" customWidth="1"/>
    <col min="12" max="12" width="1.28515625" customWidth="1"/>
    <col min="13" max="13" width="22.5703125" customWidth="1"/>
    <col min="14" max="14" width="0.28515625" customWidth="1"/>
  </cols>
  <sheetData>
    <row r="1" spans="1:13" ht="34.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ht="34.5" customHeight="1" x14ac:dyDescent="0.2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3" ht="34.5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4.45" customHeight="1" x14ac:dyDescent="0.2"/>
    <row r="5" spans="1:13" ht="42" customHeight="1" x14ac:dyDescent="0.2">
      <c r="A5" s="163" t="s">
        <v>146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</row>
    <row r="6" spans="1:13" ht="42" customHeight="1" x14ac:dyDescent="0.2">
      <c r="A6" s="159" t="s">
        <v>86</v>
      </c>
      <c r="B6" s="126"/>
      <c r="C6" s="159" t="s">
        <v>100</v>
      </c>
      <c r="D6" s="159"/>
      <c r="E6" s="159"/>
      <c r="F6" s="159"/>
      <c r="G6" s="159"/>
      <c r="H6" s="126"/>
      <c r="I6" s="159" t="s">
        <v>101</v>
      </c>
      <c r="J6" s="159"/>
      <c r="K6" s="159"/>
      <c r="L6" s="159"/>
      <c r="M6" s="159"/>
    </row>
    <row r="7" spans="1:13" ht="42" customHeight="1" x14ac:dyDescent="0.2">
      <c r="A7" s="159"/>
      <c r="B7" s="126"/>
      <c r="C7" s="100" t="s">
        <v>143</v>
      </c>
      <c r="D7" s="127"/>
      <c r="E7" s="100" t="s">
        <v>128</v>
      </c>
      <c r="F7" s="127"/>
      <c r="G7" s="100" t="s">
        <v>144</v>
      </c>
      <c r="H7" s="126"/>
      <c r="I7" s="100" t="s">
        <v>143</v>
      </c>
      <c r="J7" s="127"/>
      <c r="K7" s="100" t="s">
        <v>128</v>
      </c>
      <c r="L7" s="127"/>
      <c r="M7" s="100" t="s">
        <v>144</v>
      </c>
    </row>
    <row r="8" spans="1:13" ht="42" customHeight="1" x14ac:dyDescent="0.2">
      <c r="A8" s="71" t="s">
        <v>81</v>
      </c>
      <c r="B8" s="126"/>
      <c r="C8" s="27">
        <v>1306910643</v>
      </c>
      <c r="D8" s="126"/>
      <c r="E8" s="78">
        <v>0</v>
      </c>
      <c r="F8" s="126"/>
      <c r="G8" s="27">
        <v>1306910643</v>
      </c>
      <c r="H8" s="126"/>
      <c r="I8" s="27">
        <v>5447457378</v>
      </c>
      <c r="J8" s="126"/>
      <c r="K8" s="78">
        <v>0</v>
      </c>
      <c r="L8" s="126"/>
      <c r="M8" s="27">
        <v>5447457378</v>
      </c>
    </row>
    <row r="9" spans="1:13" ht="42" customHeight="1" x14ac:dyDescent="0.2">
      <c r="A9" s="72" t="s">
        <v>81</v>
      </c>
      <c r="B9" s="126"/>
      <c r="C9" s="28">
        <v>3343496</v>
      </c>
      <c r="D9" s="126"/>
      <c r="E9" s="32">
        <v>0</v>
      </c>
      <c r="F9" s="126"/>
      <c r="G9" s="28">
        <v>3343496</v>
      </c>
      <c r="H9" s="126"/>
      <c r="I9" s="28">
        <v>4712530</v>
      </c>
      <c r="J9" s="126"/>
      <c r="K9" s="32">
        <v>0</v>
      </c>
      <c r="L9" s="126"/>
      <c r="M9" s="28">
        <v>4712530</v>
      </c>
    </row>
    <row r="10" spans="1:13" ht="42" customHeight="1" x14ac:dyDescent="0.2">
      <c r="A10" s="72" t="s">
        <v>81</v>
      </c>
      <c r="B10" s="126"/>
      <c r="C10" s="28">
        <v>1033873747</v>
      </c>
      <c r="D10" s="126"/>
      <c r="E10" s="32">
        <v>0</v>
      </c>
      <c r="F10" s="126"/>
      <c r="G10" s="28">
        <v>1033873747</v>
      </c>
      <c r="H10" s="126"/>
      <c r="I10" s="28">
        <v>1936238037</v>
      </c>
      <c r="J10" s="126"/>
      <c r="K10" s="32">
        <v>0</v>
      </c>
      <c r="L10" s="126"/>
      <c r="M10" s="28">
        <v>1936238037</v>
      </c>
    </row>
    <row r="11" spans="1:13" ht="42" customHeight="1" x14ac:dyDescent="0.2">
      <c r="A11" s="73" t="s">
        <v>81</v>
      </c>
      <c r="B11" s="126"/>
      <c r="C11" s="30">
        <v>1067629054</v>
      </c>
      <c r="D11" s="126"/>
      <c r="E11" s="80">
        <v>0</v>
      </c>
      <c r="F11" s="126"/>
      <c r="G11" s="30">
        <v>1067629054</v>
      </c>
      <c r="H11" s="126"/>
      <c r="I11" s="30">
        <v>1161072645</v>
      </c>
      <c r="J11" s="126"/>
      <c r="K11" s="80">
        <v>0</v>
      </c>
      <c r="L11" s="126"/>
      <c r="M11" s="30">
        <v>1161072645</v>
      </c>
    </row>
    <row r="12" spans="1:13" s="103" customFormat="1" ht="42" customHeight="1" x14ac:dyDescent="0.2">
      <c r="A12" s="45" t="s">
        <v>24</v>
      </c>
      <c r="B12" s="131"/>
      <c r="C12" s="62">
        <f>SUM(C8:C11)</f>
        <v>3411756940</v>
      </c>
      <c r="D12" s="131"/>
      <c r="E12" s="95">
        <v>0</v>
      </c>
      <c r="F12" s="131"/>
      <c r="G12" s="62">
        <f>SUM(G8:G11)</f>
        <v>3411756940</v>
      </c>
      <c r="H12" s="131"/>
      <c r="I12" s="62">
        <f>SUM(I8:I11)</f>
        <v>8549480590</v>
      </c>
      <c r="J12" s="131"/>
      <c r="K12" s="95">
        <v>0</v>
      </c>
      <c r="L12" s="131"/>
      <c r="M12" s="62">
        <f>SUM(M8:M11)</f>
        <v>8549480590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29"/>
  <sheetViews>
    <sheetView rightToLeft="1" tabSelected="1" view="pageBreakPreview" zoomScale="50" zoomScaleNormal="100" zoomScaleSheetLayoutView="50" workbookViewId="0">
      <selection activeCell="E47" sqref="E47"/>
    </sheetView>
  </sheetViews>
  <sheetFormatPr defaultRowHeight="12.75" x14ac:dyDescent="0.2"/>
  <cols>
    <col min="1" max="1" width="49.85546875" customWidth="1"/>
    <col min="2" max="2" width="1.28515625" customWidth="1"/>
    <col min="3" max="3" width="20.28515625" customWidth="1"/>
    <col min="4" max="4" width="1.28515625" customWidth="1"/>
    <col min="5" max="5" width="29.140625" bestFit="1" customWidth="1"/>
    <col min="6" max="6" width="1.28515625" customWidth="1"/>
    <col min="7" max="7" width="27" bestFit="1" customWidth="1"/>
    <col min="8" max="8" width="1.28515625" customWidth="1"/>
    <col min="9" max="9" width="27.28515625" bestFit="1" customWidth="1"/>
    <col min="10" max="10" width="1.28515625" customWidth="1"/>
    <col min="11" max="11" width="20.5703125" bestFit="1" customWidth="1"/>
    <col min="12" max="12" width="1.28515625" customWidth="1"/>
    <col min="13" max="13" width="30.28515625" bestFit="1" customWidth="1"/>
    <col min="14" max="14" width="1.28515625" customWidth="1"/>
    <col min="15" max="15" width="29.5703125" bestFit="1" customWidth="1"/>
    <col min="16" max="16" width="1.28515625" customWidth="1"/>
    <col min="17" max="17" width="29.5703125" bestFit="1" customWidth="1"/>
    <col min="18" max="18" width="0.28515625" customWidth="1"/>
    <col min="19" max="19" width="26.5703125" customWidth="1"/>
  </cols>
  <sheetData>
    <row r="1" spans="1:19" ht="30.7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</row>
    <row r="2" spans="1:19" ht="30.75" customHeight="1" x14ac:dyDescent="0.2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</row>
    <row r="3" spans="1:19" ht="30.75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</row>
    <row r="4" spans="1:19" ht="14.45" customHeigh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9" ht="44.25" customHeight="1" x14ac:dyDescent="0.2">
      <c r="A5" s="163" t="s">
        <v>147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</row>
    <row r="6" spans="1:19" ht="44.25" customHeight="1" x14ac:dyDescent="0.65">
      <c r="A6" s="159" t="s">
        <v>86</v>
      </c>
      <c r="B6" s="9"/>
      <c r="C6" s="159" t="s">
        <v>100</v>
      </c>
      <c r="D6" s="159"/>
      <c r="E6" s="159"/>
      <c r="F6" s="159"/>
      <c r="G6" s="159"/>
      <c r="H6" s="159"/>
      <c r="I6" s="159"/>
      <c r="J6" s="9"/>
      <c r="K6" s="159" t="s">
        <v>101</v>
      </c>
      <c r="L6" s="159"/>
      <c r="M6" s="159"/>
      <c r="N6" s="159"/>
      <c r="O6" s="159"/>
      <c r="P6" s="159"/>
      <c r="Q6" s="159"/>
    </row>
    <row r="7" spans="1:19" ht="70.5" customHeight="1" x14ac:dyDescent="0.65">
      <c r="A7" s="159"/>
      <c r="B7" s="9"/>
      <c r="C7" s="100" t="s">
        <v>12</v>
      </c>
      <c r="D7" s="10"/>
      <c r="E7" s="132" t="s">
        <v>148</v>
      </c>
      <c r="F7" s="10"/>
      <c r="G7" s="100" t="s">
        <v>149</v>
      </c>
      <c r="H7" s="10"/>
      <c r="I7" s="100" t="s">
        <v>150</v>
      </c>
      <c r="J7" s="9"/>
      <c r="K7" s="100" t="s">
        <v>12</v>
      </c>
      <c r="L7" s="10"/>
      <c r="M7" s="132" t="s">
        <v>148</v>
      </c>
      <c r="N7" s="10"/>
      <c r="O7" s="100" t="s">
        <v>149</v>
      </c>
      <c r="P7" s="10"/>
      <c r="Q7" s="100" t="s">
        <v>150</v>
      </c>
    </row>
    <row r="8" spans="1:19" ht="33" customHeight="1" x14ac:dyDescent="0.65">
      <c r="A8" s="68" t="s">
        <v>50</v>
      </c>
      <c r="B8" s="9"/>
      <c r="C8" s="13">
        <v>435505</v>
      </c>
      <c r="D8" s="9"/>
      <c r="E8" s="136">
        <v>11007824380</v>
      </c>
      <c r="F8" s="9"/>
      <c r="G8" s="13">
        <v>10970059618</v>
      </c>
      <c r="H8" s="9"/>
      <c r="I8" s="136">
        <f>E8-G8</f>
        <v>37764762</v>
      </c>
      <c r="J8" s="9"/>
      <c r="K8" s="13">
        <v>435505</v>
      </c>
      <c r="L8" s="9"/>
      <c r="M8" s="136">
        <v>11007824380</v>
      </c>
      <c r="N8" s="9"/>
      <c r="O8" s="13">
        <v>10970059618</v>
      </c>
      <c r="P8" s="9"/>
      <c r="Q8" s="147">
        <f>M8-O8</f>
        <v>37764762</v>
      </c>
      <c r="S8" s="98">
        <f>E8-G8</f>
        <v>37764762</v>
      </c>
    </row>
    <row r="9" spans="1:19" ht="33" customHeight="1" x14ac:dyDescent="0.65">
      <c r="A9" s="69" t="s">
        <v>18</v>
      </c>
      <c r="B9" s="9"/>
      <c r="C9" s="15">
        <v>561600000</v>
      </c>
      <c r="D9" s="9"/>
      <c r="E9" s="136">
        <v>859161600000</v>
      </c>
      <c r="F9" s="9"/>
      <c r="G9" s="15">
        <v>516957180743</v>
      </c>
      <c r="H9" s="9"/>
      <c r="I9" s="136">
        <f>E9-G9</f>
        <v>342204419257</v>
      </c>
      <c r="J9" s="9"/>
      <c r="K9" s="15">
        <v>5512158067</v>
      </c>
      <c r="L9" s="9"/>
      <c r="M9" s="136">
        <v>7083346538466</v>
      </c>
      <c r="N9" s="9"/>
      <c r="O9" s="15">
        <v>4995853406985</v>
      </c>
      <c r="P9" s="9"/>
      <c r="Q9" s="147">
        <f>M9-O9</f>
        <v>2087493131481</v>
      </c>
    </row>
    <row r="10" spans="1:19" ht="33" customHeight="1" x14ac:dyDescent="0.65">
      <c r="A10" s="69" t="s">
        <v>19</v>
      </c>
      <c r="B10" s="9"/>
      <c r="C10" s="15">
        <v>130490000</v>
      </c>
      <c r="D10" s="9"/>
      <c r="E10" s="136">
        <v>375064663000</v>
      </c>
      <c r="F10" s="9"/>
      <c r="G10" s="15">
        <v>274041804893</v>
      </c>
      <c r="H10" s="9"/>
      <c r="I10" s="136">
        <f>E10-G10</f>
        <v>101022858107</v>
      </c>
      <c r="J10" s="9"/>
      <c r="K10" s="15">
        <v>190505040</v>
      </c>
      <c r="L10" s="9"/>
      <c r="M10" s="136">
        <v>525942332168</v>
      </c>
      <c r="N10" s="9"/>
      <c r="O10" s="15">
        <v>399832422826</v>
      </c>
      <c r="P10" s="9"/>
      <c r="Q10" s="147">
        <f t="shared" ref="Q10:Q27" si="0">M10-O10</f>
        <v>126109909342</v>
      </c>
    </row>
    <row r="11" spans="1:19" ht="33" customHeight="1" x14ac:dyDescent="0.65">
      <c r="A11" s="69" t="s">
        <v>47</v>
      </c>
      <c r="B11" s="9"/>
      <c r="C11" s="15">
        <v>11645391</v>
      </c>
      <c r="D11" s="9"/>
      <c r="E11" s="136">
        <v>166367980393</v>
      </c>
      <c r="F11" s="9"/>
      <c r="G11" s="15">
        <v>150407332789</v>
      </c>
      <c r="H11" s="9"/>
      <c r="I11" s="136">
        <f t="shared" ref="I11:I27" si="1">E11-G11</f>
        <v>15960647604</v>
      </c>
      <c r="J11" s="9"/>
      <c r="K11" s="15">
        <v>44100520</v>
      </c>
      <c r="L11" s="9"/>
      <c r="M11" s="136">
        <v>590934917204</v>
      </c>
      <c r="N11" s="9"/>
      <c r="O11" s="15">
        <v>554098279812</v>
      </c>
      <c r="P11" s="9"/>
      <c r="Q11" s="147">
        <f t="shared" si="0"/>
        <v>36836637392</v>
      </c>
    </row>
    <row r="12" spans="1:19" ht="33" customHeight="1" x14ac:dyDescent="0.65">
      <c r="A12" s="69" t="s">
        <v>23</v>
      </c>
      <c r="B12" s="9"/>
      <c r="C12" s="15">
        <v>36669</v>
      </c>
      <c r="D12" s="9"/>
      <c r="E12" s="136">
        <v>684172050</v>
      </c>
      <c r="F12" s="9"/>
      <c r="G12" s="15">
        <v>535426022</v>
      </c>
      <c r="H12" s="9"/>
      <c r="I12" s="136">
        <f t="shared" si="1"/>
        <v>148746028</v>
      </c>
      <c r="J12" s="9"/>
      <c r="K12" s="15">
        <v>1413219</v>
      </c>
      <c r="L12" s="9"/>
      <c r="M12" s="136">
        <v>19906303650</v>
      </c>
      <c r="N12" s="9"/>
      <c r="O12" s="15">
        <v>20337568130</v>
      </c>
      <c r="P12" s="9"/>
      <c r="Q12" s="147">
        <f t="shared" si="0"/>
        <v>-431264480</v>
      </c>
    </row>
    <row r="13" spans="1:19" ht="33" customHeight="1" x14ac:dyDescent="0.65">
      <c r="A13" s="69" t="s">
        <v>44</v>
      </c>
      <c r="B13" s="9"/>
      <c r="C13" s="15">
        <v>11430002</v>
      </c>
      <c r="D13" s="9"/>
      <c r="E13" s="136">
        <v>251837234066</v>
      </c>
      <c r="F13" s="9"/>
      <c r="G13" s="15">
        <v>249984601439</v>
      </c>
      <c r="H13" s="9"/>
      <c r="I13" s="136">
        <f t="shared" si="1"/>
        <v>1852632627</v>
      </c>
      <c r="J13" s="9"/>
      <c r="K13" s="15">
        <v>11430002</v>
      </c>
      <c r="L13" s="9"/>
      <c r="M13" s="136">
        <v>251837234066</v>
      </c>
      <c r="N13" s="9"/>
      <c r="O13" s="15">
        <v>249984601439</v>
      </c>
      <c r="P13" s="9"/>
      <c r="Q13" s="147">
        <f t="shared" si="0"/>
        <v>1852632627</v>
      </c>
    </row>
    <row r="14" spans="1:19" ht="33" customHeight="1" x14ac:dyDescent="0.65">
      <c r="A14" s="69" t="s">
        <v>109</v>
      </c>
      <c r="B14" s="9"/>
      <c r="C14" s="15">
        <v>5957611</v>
      </c>
      <c r="D14" s="9"/>
      <c r="E14" s="136">
        <v>127047203453</v>
      </c>
      <c r="F14" s="9"/>
      <c r="G14" s="15">
        <v>124647890086</v>
      </c>
      <c r="H14" s="9"/>
      <c r="I14" s="136">
        <f t="shared" si="1"/>
        <v>2399313367</v>
      </c>
      <c r="J14" s="9"/>
      <c r="K14" s="15">
        <v>12355917</v>
      </c>
      <c r="L14" s="9"/>
      <c r="M14" s="136">
        <v>262136257343</v>
      </c>
      <c r="N14" s="9"/>
      <c r="O14" s="15">
        <v>258516204585</v>
      </c>
      <c r="P14" s="9"/>
      <c r="Q14" s="147">
        <f t="shared" si="0"/>
        <v>3620052758</v>
      </c>
    </row>
    <row r="15" spans="1:19" ht="33" customHeight="1" x14ac:dyDescent="0.65">
      <c r="A15" s="69" t="s">
        <v>42</v>
      </c>
      <c r="B15" s="9"/>
      <c r="C15" s="15">
        <v>8019313</v>
      </c>
      <c r="D15" s="9"/>
      <c r="E15" s="136">
        <v>290337198213</v>
      </c>
      <c r="F15" s="9"/>
      <c r="G15" s="15">
        <v>266607547711</v>
      </c>
      <c r="H15" s="9"/>
      <c r="I15" s="136">
        <f t="shared" si="1"/>
        <v>23729650502</v>
      </c>
      <c r="J15" s="9"/>
      <c r="K15" s="15">
        <v>17596115</v>
      </c>
      <c r="L15" s="9"/>
      <c r="M15" s="136">
        <v>605217049606</v>
      </c>
      <c r="N15" s="9"/>
      <c r="O15" s="15">
        <v>567107130323</v>
      </c>
      <c r="P15" s="9"/>
      <c r="Q15" s="147">
        <f t="shared" si="0"/>
        <v>38109919283</v>
      </c>
    </row>
    <row r="16" spans="1:19" ht="33" customHeight="1" x14ac:dyDescent="0.65">
      <c r="A16" s="69" t="s">
        <v>21</v>
      </c>
      <c r="B16" s="9"/>
      <c r="C16" s="15">
        <v>94849633</v>
      </c>
      <c r="D16" s="9"/>
      <c r="E16" s="136">
        <v>1265993356060</v>
      </c>
      <c r="F16" s="9"/>
      <c r="G16" s="15">
        <v>814643796536</v>
      </c>
      <c r="H16" s="9"/>
      <c r="I16" s="136">
        <f t="shared" si="1"/>
        <v>451349559524</v>
      </c>
      <c r="J16" s="9"/>
      <c r="K16" s="15">
        <v>201716829</v>
      </c>
      <c r="L16" s="9"/>
      <c r="M16" s="136">
        <v>2384296417280</v>
      </c>
      <c r="N16" s="9"/>
      <c r="O16" s="15">
        <v>1684758002516</v>
      </c>
      <c r="P16" s="9"/>
      <c r="Q16" s="147">
        <f t="shared" si="0"/>
        <v>699538414764</v>
      </c>
    </row>
    <row r="17" spans="1:17" ht="33" customHeight="1" x14ac:dyDescent="0.65">
      <c r="A17" s="69" t="s">
        <v>22</v>
      </c>
      <c r="B17" s="9"/>
      <c r="C17" s="15">
        <v>20137292</v>
      </c>
      <c r="D17" s="9"/>
      <c r="E17" s="136">
        <v>48736137376</v>
      </c>
      <c r="F17" s="9"/>
      <c r="G17" s="15">
        <v>36956440553</v>
      </c>
      <c r="H17" s="9"/>
      <c r="I17" s="136">
        <f t="shared" si="1"/>
        <v>11779696823</v>
      </c>
      <c r="J17" s="9"/>
      <c r="K17" s="15">
        <v>95546814</v>
      </c>
      <c r="L17" s="9"/>
      <c r="M17" s="136">
        <v>204807228888</v>
      </c>
      <c r="N17" s="9"/>
      <c r="O17" s="15">
        <v>174244873661</v>
      </c>
      <c r="P17" s="9"/>
      <c r="Q17" s="147">
        <f t="shared" si="0"/>
        <v>30562355227</v>
      </c>
    </row>
    <row r="18" spans="1:17" ht="33" customHeight="1" x14ac:dyDescent="0.65">
      <c r="A18" s="69" t="s">
        <v>46</v>
      </c>
      <c r="B18" s="9"/>
      <c r="C18" s="15">
        <v>105694228</v>
      </c>
      <c r="D18" s="9"/>
      <c r="E18" s="136">
        <v>2762107480158</v>
      </c>
      <c r="F18" s="9"/>
      <c r="G18" s="15">
        <v>2688099645014</v>
      </c>
      <c r="H18" s="9"/>
      <c r="I18" s="136">
        <f t="shared" si="1"/>
        <v>74007835144</v>
      </c>
      <c r="J18" s="9"/>
      <c r="K18" s="15">
        <v>344985965</v>
      </c>
      <c r="L18" s="9"/>
      <c r="M18" s="136">
        <v>6987261514718</v>
      </c>
      <c r="N18" s="9"/>
      <c r="O18" s="15">
        <v>6788559838022</v>
      </c>
      <c r="P18" s="9"/>
      <c r="Q18" s="147">
        <f t="shared" si="0"/>
        <v>198701676696</v>
      </c>
    </row>
    <row r="19" spans="1:17" ht="33" customHeight="1" x14ac:dyDescent="0.65">
      <c r="A19" s="69" t="s">
        <v>43</v>
      </c>
      <c r="B19" s="9"/>
      <c r="C19" s="15">
        <v>4109229</v>
      </c>
      <c r="D19" s="9"/>
      <c r="E19" s="136">
        <v>115991443868</v>
      </c>
      <c r="F19" s="9"/>
      <c r="G19" s="15">
        <v>108177223287</v>
      </c>
      <c r="H19" s="9"/>
      <c r="I19" s="136">
        <f t="shared" si="1"/>
        <v>7814220581</v>
      </c>
      <c r="J19" s="9"/>
      <c r="K19" s="15">
        <v>40868297</v>
      </c>
      <c r="L19" s="9"/>
      <c r="M19" s="136">
        <v>1099420008692</v>
      </c>
      <c r="N19" s="9"/>
      <c r="O19" s="15">
        <v>1081133216953</v>
      </c>
      <c r="P19" s="9"/>
      <c r="Q19" s="147">
        <f t="shared" si="0"/>
        <v>18286791739</v>
      </c>
    </row>
    <row r="20" spans="1:17" ht="33" customHeight="1" x14ac:dyDescent="0.65">
      <c r="A20" s="69" t="s">
        <v>39</v>
      </c>
      <c r="B20" s="9"/>
      <c r="C20" s="15">
        <v>6837283</v>
      </c>
      <c r="D20" s="9"/>
      <c r="E20" s="136">
        <v>255185185212</v>
      </c>
      <c r="F20" s="9"/>
      <c r="G20" s="15">
        <v>249395712709</v>
      </c>
      <c r="H20" s="9"/>
      <c r="I20" s="136">
        <f t="shared" si="1"/>
        <v>5789472503</v>
      </c>
      <c r="J20" s="9"/>
      <c r="K20" s="15">
        <v>11650416</v>
      </c>
      <c r="L20" s="9"/>
      <c r="M20" s="136">
        <v>430242592565</v>
      </c>
      <c r="N20" s="9"/>
      <c r="O20" s="15">
        <v>423235264620</v>
      </c>
      <c r="P20" s="9"/>
      <c r="Q20" s="147">
        <f t="shared" si="0"/>
        <v>7007327945</v>
      </c>
    </row>
    <row r="21" spans="1:17" ht="33" customHeight="1" x14ac:dyDescent="0.65">
      <c r="A21" s="69" t="s">
        <v>20</v>
      </c>
      <c r="B21" s="9"/>
      <c r="C21" s="48">
        <v>0</v>
      </c>
      <c r="D21" s="9"/>
      <c r="E21" s="48">
        <v>0</v>
      </c>
      <c r="F21" s="9"/>
      <c r="G21" s="48">
        <v>0</v>
      </c>
      <c r="H21" s="9"/>
      <c r="I21" s="136">
        <f t="shared" si="1"/>
        <v>0</v>
      </c>
      <c r="J21" s="9"/>
      <c r="K21" s="15">
        <v>12000000</v>
      </c>
      <c r="L21" s="9"/>
      <c r="M21" s="136">
        <v>61243800000</v>
      </c>
      <c r="N21" s="9"/>
      <c r="O21" s="15">
        <v>50583763680</v>
      </c>
      <c r="P21" s="9"/>
      <c r="Q21" s="147">
        <f t="shared" si="0"/>
        <v>10660036320</v>
      </c>
    </row>
    <row r="22" spans="1:17" ht="33" customHeight="1" x14ac:dyDescent="0.65">
      <c r="A22" s="69" t="s">
        <v>110</v>
      </c>
      <c r="B22" s="9"/>
      <c r="C22" s="48">
        <v>0</v>
      </c>
      <c r="D22" s="9"/>
      <c r="E22" s="48">
        <v>0</v>
      </c>
      <c r="F22" s="9"/>
      <c r="G22" s="48">
        <v>0</v>
      </c>
      <c r="H22" s="9"/>
      <c r="I22" s="136">
        <f t="shared" si="1"/>
        <v>0</v>
      </c>
      <c r="J22" s="9"/>
      <c r="K22" s="15">
        <v>10850743</v>
      </c>
      <c r="L22" s="9"/>
      <c r="M22" s="136">
        <v>164399607193</v>
      </c>
      <c r="N22" s="9"/>
      <c r="O22" s="15">
        <v>161063268817</v>
      </c>
      <c r="P22" s="9"/>
      <c r="Q22" s="147">
        <f t="shared" si="0"/>
        <v>3336338376</v>
      </c>
    </row>
    <row r="23" spans="1:17" ht="33" customHeight="1" x14ac:dyDescent="0.65">
      <c r="A23" s="69" t="s">
        <v>111</v>
      </c>
      <c r="B23" s="9"/>
      <c r="C23" s="48">
        <v>0</v>
      </c>
      <c r="D23" s="9"/>
      <c r="E23" s="48">
        <v>0</v>
      </c>
      <c r="F23" s="9"/>
      <c r="G23" s="48">
        <v>0</v>
      </c>
      <c r="H23" s="9"/>
      <c r="I23" s="136">
        <f t="shared" si="1"/>
        <v>0</v>
      </c>
      <c r="J23" s="9"/>
      <c r="K23" s="15">
        <v>5435000</v>
      </c>
      <c r="L23" s="9"/>
      <c r="M23" s="136">
        <v>201705708601</v>
      </c>
      <c r="N23" s="9"/>
      <c r="O23" s="15">
        <v>200141559986</v>
      </c>
      <c r="P23" s="9"/>
      <c r="Q23" s="147">
        <f t="shared" si="0"/>
        <v>1564148615</v>
      </c>
    </row>
    <row r="24" spans="1:17" ht="33" customHeight="1" x14ac:dyDescent="0.65">
      <c r="A24" s="69" t="s">
        <v>38</v>
      </c>
      <c r="B24" s="9"/>
      <c r="C24" s="48">
        <v>0</v>
      </c>
      <c r="D24" s="9"/>
      <c r="E24" s="48">
        <v>0</v>
      </c>
      <c r="F24" s="9"/>
      <c r="G24" s="48">
        <v>0</v>
      </c>
      <c r="H24" s="9"/>
      <c r="I24" s="136">
        <f t="shared" si="1"/>
        <v>0</v>
      </c>
      <c r="J24" s="9"/>
      <c r="K24" s="15">
        <v>131510612</v>
      </c>
      <c r="L24" s="9"/>
      <c r="M24" s="136">
        <v>5252614926188</v>
      </c>
      <c r="N24" s="9"/>
      <c r="O24" s="15">
        <v>5115039745949</v>
      </c>
      <c r="P24" s="9"/>
      <c r="Q24" s="147">
        <f t="shared" si="0"/>
        <v>137575180239</v>
      </c>
    </row>
    <row r="25" spans="1:17" ht="33" customHeight="1" x14ac:dyDescent="0.65">
      <c r="A25" s="69" t="s">
        <v>37</v>
      </c>
      <c r="B25" s="9"/>
      <c r="C25" s="48">
        <v>0</v>
      </c>
      <c r="D25" s="9"/>
      <c r="E25" s="48">
        <v>0</v>
      </c>
      <c r="F25" s="9"/>
      <c r="G25" s="48">
        <v>0</v>
      </c>
      <c r="H25" s="9"/>
      <c r="I25" s="136">
        <f t="shared" si="1"/>
        <v>0</v>
      </c>
      <c r="J25" s="9"/>
      <c r="K25" s="15">
        <v>1982273</v>
      </c>
      <c r="L25" s="9"/>
      <c r="M25" s="136">
        <v>79665838611</v>
      </c>
      <c r="N25" s="9"/>
      <c r="O25" s="15">
        <v>76436870761</v>
      </c>
      <c r="P25" s="9"/>
      <c r="Q25" s="147">
        <f t="shared" si="0"/>
        <v>3228967850</v>
      </c>
    </row>
    <row r="26" spans="1:17" ht="33" customHeight="1" x14ac:dyDescent="0.65">
      <c r="A26" s="69" t="s">
        <v>68</v>
      </c>
      <c r="B26" s="9"/>
      <c r="C26" s="15">
        <v>10000</v>
      </c>
      <c r="D26" s="9"/>
      <c r="E26" s="15">
        <v>8728350000</v>
      </c>
      <c r="F26" s="9"/>
      <c r="G26" s="15">
        <v>9004773730</v>
      </c>
      <c r="H26" s="9"/>
      <c r="I26" s="136">
        <f t="shared" si="1"/>
        <v>-276423730</v>
      </c>
      <c r="J26" s="9"/>
      <c r="K26" s="15">
        <v>10000</v>
      </c>
      <c r="L26" s="9"/>
      <c r="M26" s="136">
        <v>8728350000</v>
      </c>
      <c r="N26" s="9"/>
      <c r="O26" s="15">
        <v>9004773730</v>
      </c>
      <c r="P26" s="9"/>
      <c r="Q26" s="147">
        <f t="shared" si="0"/>
        <v>-276423730</v>
      </c>
    </row>
    <row r="27" spans="1:17" ht="33" customHeight="1" x14ac:dyDescent="0.65">
      <c r="A27" s="70" t="s">
        <v>117</v>
      </c>
      <c r="B27" s="9"/>
      <c r="C27" s="51">
        <v>0</v>
      </c>
      <c r="D27" s="9"/>
      <c r="E27" s="49">
        <v>0</v>
      </c>
      <c r="F27" s="9"/>
      <c r="G27" s="49">
        <v>0</v>
      </c>
      <c r="H27" s="9"/>
      <c r="I27" s="136">
        <f t="shared" si="1"/>
        <v>0</v>
      </c>
      <c r="J27" s="9"/>
      <c r="K27" s="50">
        <v>5883218</v>
      </c>
      <c r="L27" s="9"/>
      <c r="M27" s="136">
        <v>4631269209600</v>
      </c>
      <c r="N27" s="9"/>
      <c r="O27" s="17">
        <v>4620749424152</v>
      </c>
      <c r="P27" s="9"/>
      <c r="Q27" s="147">
        <f t="shared" si="0"/>
        <v>10519785448</v>
      </c>
    </row>
    <row r="28" spans="1:17" s="103" customFormat="1" ht="33" customHeight="1" thickBot="1" x14ac:dyDescent="0.8">
      <c r="A28" s="45" t="s">
        <v>24</v>
      </c>
      <c r="B28" s="56"/>
      <c r="C28" s="58"/>
      <c r="D28" s="56"/>
      <c r="E28" s="57">
        <f>SUM(E8:E27)</f>
        <v>6538249828229</v>
      </c>
      <c r="F28" s="56"/>
      <c r="G28" s="57">
        <f>SUM(G8:G27)</f>
        <v>5500429435130</v>
      </c>
      <c r="H28" s="56"/>
      <c r="I28" s="57">
        <f>SUM(I8:I27)</f>
        <v>1037820393099</v>
      </c>
      <c r="J28" s="56"/>
      <c r="K28" s="58"/>
      <c r="L28" s="56"/>
      <c r="M28" s="102">
        <f>SUM(M8:M27)</f>
        <v>30855983659219</v>
      </c>
      <c r="N28" s="56"/>
      <c r="O28" s="57">
        <f>SUM(O8:O27)</f>
        <v>27441650276565</v>
      </c>
      <c r="P28" s="56"/>
      <c r="Q28" s="146">
        <f>SUM(Q8:Q27)</f>
        <v>3414333382654</v>
      </c>
    </row>
    <row r="29" spans="1:17" ht="13.5" thickTop="1" x14ac:dyDescent="0.2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5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35"/>
  <sheetViews>
    <sheetView rightToLeft="1" tabSelected="1" view="pageBreakPreview" topLeftCell="A19" zoomScale="70" zoomScaleNormal="100" zoomScaleSheetLayoutView="70" workbookViewId="0">
      <selection activeCell="E47" sqref="E47"/>
    </sheetView>
  </sheetViews>
  <sheetFormatPr defaultRowHeight="12.75" x14ac:dyDescent="0.2"/>
  <cols>
    <col min="1" max="1" width="48" bestFit="1" customWidth="1"/>
    <col min="2" max="2" width="1.28515625" customWidth="1"/>
    <col min="3" max="3" width="22.5703125" bestFit="1" customWidth="1"/>
    <col min="4" max="4" width="1.28515625" customWidth="1"/>
    <col min="5" max="5" width="28.7109375" bestFit="1" customWidth="1"/>
    <col min="6" max="6" width="1.28515625" customWidth="1"/>
    <col min="7" max="7" width="30.5703125" bestFit="1" customWidth="1"/>
    <col min="8" max="8" width="1.28515625" customWidth="1"/>
    <col min="9" max="9" width="39" bestFit="1" customWidth="1"/>
    <col min="10" max="10" width="1.28515625" customWidth="1"/>
    <col min="11" max="11" width="23.42578125" bestFit="1" customWidth="1"/>
    <col min="12" max="12" width="1.28515625" customWidth="1"/>
    <col min="13" max="13" width="28.7109375" bestFit="1" customWidth="1"/>
    <col min="14" max="14" width="1.28515625" customWidth="1"/>
    <col min="15" max="15" width="28.28515625" bestFit="1" customWidth="1"/>
    <col min="16" max="16" width="1.28515625" customWidth="1"/>
    <col min="17" max="17" width="30.7109375" bestFit="1" customWidth="1"/>
    <col min="18" max="18" width="0.28515625" customWidth="1"/>
    <col min="19" max="19" width="37.42578125" customWidth="1"/>
  </cols>
  <sheetData>
    <row r="1" spans="1:19" ht="31.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</row>
    <row r="2" spans="1:19" ht="31.5" customHeight="1" x14ac:dyDescent="0.2">
      <c r="A2" s="162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</row>
    <row r="3" spans="1:19" ht="31.5" customHeight="1" x14ac:dyDescent="0.2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</row>
    <row r="4" spans="1:19" ht="14.45" customHeight="1" x14ac:dyDescent="0.2"/>
    <row r="5" spans="1:19" ht="35.25" customHeight="1" x14ac:dyDescent="0.2">
      <c r="A5" s="163" t="s">
        <v>151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</row>
    <row r="6" spans="1:19" ht="35.25" customHeight="1" x14ac:dyDescent="0.35">
      <c r="A6" s="159" t="s">
        <v>86</v>
      </c>
      <c r="B6" s="97"/>
      <c r="C6" s="159" t="s">
        <v>100</v>
      </c>
      <c r="D6" s="159"/>
      <c r="E6" s="159"/>
      <c r="F6" s="159"/>
      <c r="G6" s="159"/>
      <c r="H6" s="159"/>
      <c r="I6" s="159"/>
      <c r="J6" s="97"/>
      <c r="K6" s="159" t="s">
        <v>101</v>
      </c>
      <c r="L6" s="159"/>
      <c r="M6" s="159"/>
      <c r="N6" s="159"/>
      <c r="O6" s="159"/>
      <c r="P6" s="159"/>
      <c r="Q6" s="159"/>
    </row>
    <row r="7" spans="1:19" ht="69" customHeight="1" x14ac:dyDescent="0.35">
      <c r="A7" s="159"/>
      <c r="B7" s="97"/>
      <c r="C7" s="100" t="s">
        <v>12</v>
      </c>
      <c r="D7" s="101"/>
      <c r="E7" s="100" t="s">
        <v>14</v>
      </c>
      <c r="F7" s="101"/>
      <c r="G7" s="100" t="s">
        <v>149</v>
      </c>
      <c r="H7" s="101"/>
      <c r="I7" s="132" t="s">
        <v>152</v>
      </c>
      <c r="J7" s="97"/>
      <c r="K7" s="100" t="s">
        <v>12</v>
      </c>
      <c r="L7" s="101"/>
      <c r="M7" s="100" t="s">
        <v>14</v>
      </c>
      <c r="N7" s="101"/>
      <c r="O7" s="100" t="s">
        <v>149</v>
      </c>
      <c r="P7" s="101"/>
      <c r="Q7" s="100" t="s">
        <v>152</v>
      </c>
    </row>
    <row r="8" spans="1:19" ht="35.25" customHeight="1" x14ac:dyDescent="0.35">
      <c r="A8" s="68" t="s">
        <v>23</v>
      </c>
      <c r="B8" s="97"/>
      <c r="C8" s="13">
        <v>9668323</v>
      </c>
      <c r="D8" s="97"/>
      <c r="E8" s="13">
        <v>161531503245</v>
      </c>
      <c r="F8" s="97"/>
      <c r="G8" s="13">
        <v>169092926647</v>
      </c>
      <c r="H8" s="97"/>
      <c r="I8" s="50">
        <f t="shared" ref="I8:I13" si="0">E8-G8</f>
        <v>-7561423402</v>
      </c>
      <c r="J8" s="97"/>
      <c r="K8" s="13">
        <v>9668323</v>
      </c>
      <c r="L8" s="97"/>
      <c r="M8" s="13">
        <v>161531503245</v>
      </c>
      <c r="N8" s="97"/>
      <c r="O8" s="13">
        <v>141772818615</v>
      </c>
      <c r="P8" s="97"/>
      <c r="Q8" s="147">
        <f>M8-O8</f>
        <v>19758684630</v>
      </c>
      <c r="S8" s="98"/>
    </row>
    <row r="9" spans="1:19" ht="35.25" customHeight="1" x14ac:dyDescent="0.35">
      <c r="A9" s="69" t="s">
        <v>19</v>
      </c>
      <c r="B9" s="97"/>
      <c r="C9" s="15">
        <v>996679022</v>
      </c>
      <c r="D9" s="97"/>
      <c r="E9" s="15">
        <v>3575358349936</v>
      </c>
      <c r="F9" s="97"/>
      <c r="G9" s="15">
        <v>2883745458965</v>
      </c>
      <c r="H9" s="97"/>
      <c r="I9" s="50">
        <f t="shared" si="0"/>
        <v>691612890971</v>
      </c>
      <c r="J9" s="97"/>
      <c r="K9" s="15">
        <v>996679022</v>
      </c>
      <c r="L9" s="97"/>
      <c r="M9" s="15">
        <v>3575358349936</v>
      </c>
      <c r="N9" s="97"/>
      <c r="O9" s="15">
        <v>2110826804308</v>
      </c>
      <c r="P9" s="97"/>
      <c r="Q9" s="147">
        <f t="shared" ref="Q9:Q34" si="1">M9-O9</f>
        <v>1464531545628</v>
      </c>
    </row>
    <row r="10" spans="1:19" ht="35.25" customHeight="1" x14ac:dyDescent="0.35">
      <c r="A10" s="69" t="s">
        <v>20</v>
      </c>
      <c r="B10" s="97"/>
      <c r="C10" s="15">
        <v>419529468</v>
      </c>
      <c r="D10" s="97"/>
      <c r="E10" s="15">
        <v>2527840072394</v>
      </c>
      <c r="F10" s="97"/>
      <c r="G10" s="15">
        <v>2330811078360</v>
      </c>
      <c r="H10" s="97"/>
      <c r="I10" s="50">
        <f t="shared" si="0"/>
        <v>197028994034</v>
      </c>
      <c r="J10" s="97"/>
      <c r="K10" s="15">
        <v>419529468</v>
      </c>
      <c r="L10" s="97"/>
      <c r="M10" s="15">
        <v>2527840072394</v>
      </c>
      <c r="N10" s="97"/>
      <c r="O10" s="15">
        <v>1777964604196</v>
      </c>
      <c r="P10" s="97"/>
      <c r="Q10" s="147">
        <f t="shared" si="1"/>
        <v>749875468198</v>
      </c>
    </row>
    <row r="11" spans="1:19" ht="35.25" customHeight="1" x14ac:dyDescent="0.35">
      <c r="A11" s="69" t="s">
        <v>22</v>
      </c>
      <c r="B11" s="97"/>
      <c r="C11" s="15">
        <v>2571483167</v>
      </c>
      <c r="D11" s="97"/>
      <c r="E11" s="15">
        <v>5629837687986</v>
      </c>
      <c r="F11" s="97"/>
      <c r="G11" s="15">
        <v>5755816961549</v>
      </c>
      <c r="H11" s="97"/>
      <c r="I11" s="50">
        <f t="shared" si="0"/>
        <v>-125979273563</v>
      </c>
      <c r="J11" s="97"/>
      <c r="K11" s="15">
        <v>2571483167</v>
      </c>
      <c r="L11" s="97"/>
      <c r="M11" s="15">
        <v>5629837687986</v>
      </c>
      <c r="N11" s="97"/>
      <c r="O11" s="15">
        <v>4762391723269</v>
      </c>
      <c r="P11" s="97"/>
      <c r="Q11" s="147">
        <f t="shared" si="1"/>
        <v>867445964717</v>
      </c>
    </row>
    <row r="12" spans="1:19" ht="35.25" customHeight="1" x14ac:dyDescent="0.35">
      <c r="A12" s="69" t="s">
        <v>21</v>
      </c>
      <c r="B12" s="97"/>
      <c r="C12" s="15">
        <v>399167094</v>
      </c>
      <c r="D12" s="97"/>
      <c r="E12" s="15">
        <v>5193205725651</v>
      </c>
      <c r="F12" s="97"/>
      <c r="G12" s="15">
        <v>5772415884357</v>
      </c>
      <c r="H12" s="97"/>
      <c r="I12" s="50">
        <f t="shared" si="0"/>
        <v>-579210158706</v>
      </c>
      <c r="J12" s="97"/>
      <c r="K12" s="15">
        <v>399167094</v>
      </c>
      <c r="L12" s="97"/>
      <c r="M12" s="15">
        <v>5193205725651</v>
      </c>
      <c r="N12" s="97"/>
      <c r="O12" s="15">
        <v>3474241698699</v>
      </c>
      <c r="P12" s="97"/>
      <c r="Q12" s="147">
        <f t="shared" si="1"/>
        <v>1718964026952</v>
      </c>
    </row>
    <row r="13" spans="1:19" ht="35.25" customHeight="1" x14ac:dyDescent="0.35">
      <c r="A13" s="69" t="s">
        <v>40</v>
      </c>
      <c r="B13" s="97"/>
      <c r="C13" s="15">
        <v>28130000</v>
      </c>
      <c r="D13" s="97"/>
      <c r="E13" s="15">
        <v>1204841660746</v>
      </c>
      <c r="F13" s="97"/>
      <c r="G13" s="15">
        <v>1171604261559</v>
      </c>
      <c r="H13" s="97"/>
      <c r="I13" s="50">
        <f t="shared" si="0"/>
        <v>33237399187</v>
      </c>
      <c r="J13" s="97"/>
      <c r="K13" s="15">
        <v>28130000</v>
      </c>
      <c r="L13" s="97"/>
      <c r="M13" s="15">
        <v>1204841660746</v>
      </c>
      <c r="N13" s="97"/>
      <c r="O13" s="15">
        <v>1169031451432</v>
      </c>
      <c r="P13" s="97"/>
      <c r="Q13" s="147">
        <f t="shared" si="1"/>
        <v>35810209314</v>
      </c>
    </row>
    <row r="14" spans="1:19" ht="35.25" customHeight="1" x14ac:dyDescent="0.35">
      <c r="A14" s="69" t="s">
        <v>38</v>
      </c>
      <c r="B14" s="97"/>
      <c r="C14" s="15">
        <v>115999000</v>
      </c>
      <c r="D14" s="97"/>
      <c r="E14" s="15">
        <v>5454580841346</v>
      </c>
      <c r="F14" s="97"/>
      <c r="G14" s="15">
        <v>5296300593716</v>
      </c>
      <c r="H14" s="97"/>
      <c r="I14" s="50">
        <f t="shared" ref="I14:I34" si="2">E14-G14</f>
        <v>158280247630</v>
      </c>
      <c r="J14" s="97"/>
      <c r="K14" s="15">
        <v>115999000</v>
      </c>
      <c r="L14" s="97"/>
      <c r="M14" s="15">
        <v>5454580841346</v>
      </c>
      <c r="N14" s="97"/>
      <c r="O14" s="15">
        <v>4662215610197</v>
      </c>
      <c r="P14" s="97"/>
      <c r="Q14" s="147">
        <f t="shared" si="1"/>
        <v>792365231149</v>
      </c>
    </row>
    <row r="15" spans="1:19" ht="35.25" customHeight="1" x14ac:dyDescent="0.35">
      <c r="A15" s="69" t="s">
        <v>37</v>
      </c>
      <c r="B15" s="97"/>
      <c r="C15" s="15">
        <v>10402608</v>
      </c>
      <c r="D15" s="97"/>
      <c r="E15" s="15">
        <v>442914897426</v>
      </c>
      <c r="F15" s="97"/>
      <c r="G15" s="15">
        <v>430228395540</v>
      </c>
      <c r="H15" s="97"/>
      <c r="I15" s="136">
        <f>E15-G15</f>
        <v>12686501886</v>
      </c>
      <c r="J15" s="97"/>
      <c r="K15" s="15">
        <v>10402608</v>
      </c>
      <c r="L15" s="97"/>
      <c r="M15" s="15">
        <v>442914897426</v>
      </c>
      <c r="N15" s="97"/>
      <c r="O15" s="15">
        <v>423820324200</v>
      </c>
      <c r="P15" s="97"/>
      <c r="Q15" s="147">
        <f>M15-O15</f>
        <v>19094573226</v>
      </c>
    </row>
    <row r="16" spans="1:19" ht="35.25" customHeight="1" x14ac:dyDescent="0.35">
      <c r="A16" s="69" t="s">
        <v>39</v>
      </c>
      <c r="B16" s="97"/>
      <c r="C16" s="15">
        <v>51734153</v>
      </c>
      <c r="D16" s="97"/>
      <c r="E16" s="15">
        <v>1947538048254</v>
      </c>
      <c r="F16" s="97"/>
      <c r="G16" s="15">
        <v>1908816248457</v>
      </c>
      <c r="H16" s="97"/>
      <c r="I16" s="136">
        <f t="shared" si="2"/>
        <v>38721799797</v>
      </c>
      <c r="J16" s="97"/>
      <c r="K16" s="15">
        <v>51734153</v>
      </c>
      <c r="L16" s="97"/>
      <c r="M16" s="15">
        <v>1947538048254</v>
      </c>
      <c r="N16" s="97"/>
      <c r="O16" s="15">
        <v>1890966616571</v>
      </c>
      <c r="P16" s="97"/>
      <c r="Q16" s="147">
        <f t="shared" ref="Q16:Q20" si="3">M16-O16</f>
        <v>56571431683</v>
      </c>
    </row>
    <row r="17" spans="1:17" ht="35.25" customHeight="1" x14ac:dyDescent="0.35">
      <c r="A17" s="69" t="s">
        <v>42</v>
      </c>
      <c r="B17" s="97"/>
      <c r="C17" s="15">
        <v>4874210</v>
      </c>
      <c r="D17" s="97"/>
      <c r="E17" s="15">
        <v>180868829426</v>
      </c>
      <c r="F17" s="97"/>
      <c r="G17" s="15">
        <v>198447950762</v>
      </c>
      <c r="H17" s="97"/>
      <c r="I17" s="136">
        <f t="shared" si="2"/>
        <v>-17579121336</v>
      </c>
      <c r="J17" s="97"/>
      <c r="K17" s="15">
        <v>4874210</v>
      </c>
      <c r="L17" s="97"/>
      <c r="M17" s="15">
        <v>180868829426</v>
      </c>
      <c r="N17" s="97"/>
      <c r="O17" s="15">
        <v>165302540610</v>
      </c>
      <c r="P17" s="97"/>
      <c r="Q17" s="147">
        <f t="shared" si="3"/>
        <v>15566288816</v>
      </c>
    </row>
    <row r="18" spans="1:17" ht="35.25" customHeight="1" x14ac:dyDescent="0.35">
      <c r="A18" s="69" t="s">
        <v>44</v>
      </c>
      <c r="B18" s="97"/>
      <c r="C18" s="15">
        <v>12065324</v>
      </c>
      <c r="D18" s="97"/>
      <c r="E18" s="15">
        <v>266702126924</v>
      </c>
      <c r="F18" s="97"/>
      <c r="G18" s="15">
        <v>260422630175</v>
      </c>
      <c r="H18" s="97"/>
      <c r="I18" s="136">
        <f t="shared" si="2"/>
        <v>6279496749</v>
      </c>
      <c r="J18" s="97"/>
      <c r="K18" s="15">
        <v>12065324</v>
      </c>
      <c r="L18" s="97"/>
      <c r="M18" s="15">
        <v>266702126924</v>
      </c>
      <c r="N18" s="97"/>
      <c r="O18" s="15">
        <v>260019500942</v>
      </c>
      <c r="P18" s="97"/>
      <c r="Q18" s="147">
        <f t="shared" si="3"/>
        <v>6682625982</v>
      </c>
    </row>
    <row r="19" spans="1:17" ht="35.25" customHeight="1" x14ac:dyDescent="0.35">
      <c r="A19" s="69" t="s">
        <v>41</v>
      </c>
      <c r="B19" s="97"/>
      <c r="C19" s="15">
        <v>32630466</v>
      </c>
      <c r="D19" s="97"/>
      <c r="E19" s="15">
        <v>962863538948</v>
      </c>
      <c r="F19" s="97"/>
      <c r="G19" s="15">
        <v>935072633593</v>
      </c>
      <c r="H19" s="97"/>
      <c r="I19" s="136">
        <f t="shared" si="2"/>
        <v>27790905355</v>
      </c>
      <c r="J19" s="97"/>
      <c r="K19" s="15">
        <v>32630466</v>
      </c>
      <c r="L19" s="97"/>
      <c r="M19" s="15">
        <v>962863538948</v>
      </c>
      <c r="N19" s="97"/>
      <c r="O19" s="15">
        <v>897003123798</v>
      </c>
      <c r="P19" s="97"/>
      <c r="Q19" s="147">
        <f t="shared" si="3"/>
        <v>65860415150</v>
      </c>
    </row>
    <row r="20" spans="1:17" ht="35.25" customHeight="1" x14ac:dyDescent="0.35">
      <c r="A20" s="69" t="s">
        <v>43</v>
      </c>
      <c r="B20" s="97"/>
      <c r="C20" s="15">
        <v>19594634</v>
      </c>
      <c r="D20" s="97"/>
      <c r="E20" s="15">
        <v>554206135495</v>
      </c>
      <c r="F20" s="97"/>
      <c r="G20" s="15">
        <v>543059515270</v>
      </c>
      <c r="H20" s="97"/>
      <c r="I20" s="136">
        <f>E20-G20</f>
        <v>11146620225</v>
      </c>
      <c r="J20" s="97"/>
      <c r="K20" s="15">
        <v>19594634</v>
      </c>
      <c r="L20" s="97"/>
      <c r="M20" s="15">
        <v>554206135495</v>
      </c>
      <c r="N20" s="97"/>
      <c r="O20" s="15">
        <v>515523292480</v>
      </c>
      <c r="P20" s="97"/>
      <c r="Q20" s="147">
        <f t="shared" si="3"/>
        <v>38682843015</v>
      </c>
    </row>
    <row r="21" spans="1:17" ht="35.25" customHeight="1" x14ac:dyDescent="0.35">
      <c r="A21" s="69" t="s">
        <v>50</v>
      </c>
      <c r="B21" s="97"/>
      <c r="C21" s="15">
        <v>29339395</v>
      </c>
      <c r="D21" s="97"/>
      <c r="E21" s="15">
        <v>741309089455</v>
      </c>
      <c r="F21" s="97"/>
      <c r="G21" s="15">
        <v>739038386040</v>
      </c>
      <c r="H21" s="97"/>
      <c r="I21" s="136">
        <f t="shared" si="2"/>
        <v>2270703415</v>
      </c>
      <c r="J21" s="97"/>
      <c r="K21" s="15">
        <v>29339395</v>
      </c>
      <c r="L21" s="97"/>
      <c r="M21" s="15">
        <v>741309089455</v>
      </c>
      <c r="N21" s="97"/>
      <c r="O21" s="15">
        <v>739038386040</v>
      </c>
      <c r="P21" s="97"/>
      <c r="Q21" s="147">
        <f t="shared" si="1"/>
        <v>2270703415</v>
      </c>
    </row>
    <row r="22" spans="1:17" ht="35.25" customHeight="1" x14ac:dyDescent="0.35">
      <c r="A22" s="69" t="s">
        <v>109</v>
      </c>
      <c r="B22" s="97"/>
      <c r="C22" s="15">
        <v>54073034</v>
      </c>
      <c r="D22" s="97"/>
      <c r="E22" s="15">
        <v>1178519620881</v>
      </c>
      <c r="F22" s="97"/>
      <c r="G22" s="15">
        <v>1147255223604</v>
      </c>
      <c r="H22" s="97"/>
      <c r="I22" s="50">
        <f t="shared" si="2"/>
        <v>31264397277</v>
      </c>
      <c r="J22" s="97"/>
      <c r="K22" s="15">
        <v>54073034</v>
      </c>
      <c r="L22" s="97"/>
      <c r="M22" s="15">
        <v>1178519620881</v>
      </c>
      <c r="N22" s="97"/>
      <c r="O22" s="15">
        <v>1132960751493</v>
      </c>
      <c r="P22" s="97"/>
      <c r="Q22" s="147">
        <f t="shared" si="1"/>
        <v>45558869388</v>
      </c>
    </row>
    <row r="23" spans="1:17" ht="35.25" customHeight="1" x14ac:dyDescent="0.35">
      <c r="A23" s="69" t="s">
        <v>48</v>
      </c>
      <c r="B23" s="97"/>
      <c r="C23" s="15">
        <v>3077000</v>
      </c>
      <c r="D23" s="97"/>
      <c r="E23" s="15">
        <v>72067525296</v>
      </c>
      <c r="F23" s="97"/>
      <c r="G23" s="15">
        <v>72028350663</v>
      </c>
      <c r="H23" s="97"/>
      <c r="I23" s="50">
        <f t="shared" si="2"/>
        <v>39174633</v>
      </c>
      <c r="J23" s="97"/>
      <c r="K23" s="15">
        <v>3077000</v>
      </c>
      <c r="L23" s="97"/>
      <c r="M23" s="15">
        <v>72067525296</v>
      </c>
      <c r="N23" s="97"/>
      <c r="O23" s="15">
        <v>72028350663</v>
      </c>
      <c r="P23" s="97"/>
      <c r="Q23" s="147">
        <f t="shared" si="1"/>
        <v>39174633</v>
      </c>
    </row>
    <row r="24" spans="1:17" ht="35.25" customHeight="1" x14ac:dyDescent="0.35">
      <c r="A24" s="69" t="s">
        <v>18</v>
      </c>
      <c r="B24" s="97"/>
      <c r="C24" s="15">
        <v>8272146158</v>
      </c>
      <c r="D24" s="97"/>
      <c r="E24" s="15">
        <v>13936238825186</v>
      </c>
      <c r="F24" s="97"/>
      <c r="G24" s="15">
        <v>12078992816356</v>
      </c>
      <c r="H24" s="97"/>
      <c r="I24" s="50">
        <f t="shared" si="2"/>
        <v>1857246008830</v>
      </c>
      <c r="J24" s="97"/>
      <c r="K24" s="15">
        <v>8272146158</v>
      </c>
      <c r="L24" s="97"/>
      <c r="M24" s="15">
        <v>13936238825186</v>
      </c>
      <c r="N24" s="97"/>
      <c r="O24" s="15">
        <v>7626438440594</v>
      </c>
      <c r="P24" s="97"/>
      <c r="Q24" s="147">
        <f t="shared" si="1"/>
        <v>6309800384592</v>
      </c>
    </row>
    <row r="25" spans="1:17" ht="35.25" customHeight="1" x14ac:dyDescent="0.35">
      <c r="A25" s="69" t="s">
        <v>51</v>
      </c>
      <c r="B25" s="97"/>
      <c r="C25" s="15">
        <v>79000000</v>
      </c>
      <c r="D25" s="97"/>
      <c r="E25" s="15">
        <v>1456854586700</v>
      </c>
      <c r="F25" s="97"/>
      <c r="G25" s="15">
        <v>1450055654761</v>
      </c>
      <c r="H25" s="97"/>
      <c r="I25" s="50">
        <f t="shared" si="2"/>
        <v>6798931939</v>
      </c>
      <c r="J25" s="97"/>
      <c r="K25" s="15">
        <v>79000000</v>
      </c>
      <c r="L25" s="97"/>
      <c r="M25" s="15">
        <v>1456854586700</v>
      </c>
      <c r="N25" s="97"/>
      <c r="O25" s="15">
        <v>1450055654761</v>
      </c>
      <c r="P25" s="97"/>
      <c r="Q25" s="147">
        <f t="shared" si="1"/>
        <v>6798931939</v>
      </c>
    </row>
    <row r="26" spans="1:17" ht="35.25" customHeight="1" x14ac:dyDescent="0.35">
      <c r="A26" s="69" t="s">
        <v>46</v>
      </c>
      <c r="B26" s="97"/>
      <c r="C26" s="15">
        <v>19466688</v>
      </c>
      <c r="D26" s="97"/>
      <c r="E26" s="15">
        <v>534231526130</v>
      </c>
      <c r="F26" s="97"/>
      <c r="G26" s="15">
        <v>576846463768</v>
      </c>
      <c r="H26" s="97"/>
      <c r="I26" s="50">
        <f t="shared" si="2"/>
        <v>-42614937638</v>
      </c>
      <c r="J26" s="97"/>
      <c r="K26" s="15">
        <v>19466688</v>
      </c>
      <c r="L26" s="97"/>
      <c r="M26" s="15">
        <v>534231526130</v>
      </c>
      <c r="N26" s="97"/>
      <c r="O26" s="15">
        <v>545580525939</v>
      </c>
      <c r="P26" s="97"/>
      <c r="Q26" s="147">
        <f t="shared" si="1"/>
        <v>-11348999809</v>
      </c>
    </row>
    <row r="27" spans="1:17" ht="35.25" customHeight="1" x14ac:dyDescent="0.35">
      <c r="A27" s="69" t="s">
        <v>112</v>
      </c>
      <c r="B27" s="97"/>
      <c r="C27" s="15">
        <v>11866900</v>
      </c>
      <c r="D27" s="97"/>
      <c r="E27" s="15">
        <v>259267326306</v>
      </c>
      <c r="F27" s="97"/>
      <c r="G27" s="15">
        <v>252019324092</v>
      </c>
      <c r="H27" s="97"/>
      <c r="I27" s="50">
        <f t="shared" si="2"/>
        <v>7248002214</v>
      </c>
      <c r="J27" s="97"/>
      <c r="K27" s="15">
        <v>11866900</v>
      </c>
      <c r="L27" s="97"/>
      <c r="M27" s="15">
        <v>259267326306</v>
      </c>
      <c r="N27" s="97"/>
      <c r="O27" s="15">
        <v>250009070858</v>
      </c>
      <c r="P27" s="97"/>
      <c r="Q27" s="147">
        <f t="shared" si="1"/>
        <v>9258255448</v>
      </c>
    </row>
    <row r="28" spans="1:17" ht="35.25" customHeight="1" x14ac:dyDescent="0.35">
      <c r="A28" s="69" t="s">
        <v>45</v>
      </c>
      <c r="B28" s="97"/>
      <c r="C28" s="15">
        <v>36430338</v>
      </c>
      <c r="D28" s="97"/>
      <c r="E28" s="15">
        <v>503208783795</v>
      </c>
      <c r="F28" s="97"/>
      <c r="G28" s="15">
        <v>502043442857</v>
      </c>
      <c r="H28" s="97"/>
      <c r="I28" s="50">
        <f t="shared" si="2"/>
        <v>1165340938</v>
      </c>
      <c r="J28" s="97"/>
      <c r="K28" s="15">
        <v>36430338</v>
      </c>
      <c r="L28" s="97"/>
      <c r="M28" s="15">
        <v>503208783795</v>
      </c>
      <c r="N28" s="97"/>
      <c r="O28" s="15">
        <v>500020459276</v>
      </c>
      <c r="P28" s="97"/>
      <c r="Q28" s="147">
        <f t="shared" si="1"/>
        <v>3188324519</v>
      </c>
    </row>
    <row r="29" spans="1:17" ht="35.25" customHeight="1" x14ac:dyDescent="0.35">
      <c r="A29" s="69" t="s">
        <v>47</v>
      </c>
      <c r="B29" s="97"/>
      <c r="C29" s="15">
        <v>255194558</v>
      </c>
      <c r="D29" s="97"/>
      <c r="E29" s="15">
        <v>3611506726151</v>
      </c>
      <c r="F29" s="97"/>
      <c r="G29" s="15">
        <v>3629785726350</v>
      </c>
      <c r="H29" s="97"/>
      <c r="I29" s="50">
        <f t="shared" si="2"/>
        <v>-18279000199</v>
      </c>
      <c r="J29" s="97"/>
      <c r="K29" s="15">
        <v>255194558</v>
      </c>
      <c r="L29" s="97"/>
      <c r="M29" s="15">
        <v>3611506726151</v>
      </c>
      <c r="N29" s="97"/>
      <c r="O29" s="15">
        <v>3527986546400</v>
      </c>
      <c r="P29" s="97"/>
      <c r="Q29" s="147">
        <f t="shared" si="1"/>
        <v>83520179751</v>
      </c>
    </row>
    <row r="30" spans="1:17" ht="35.25" customHeight="1" x14ac:dyDescent="0.35">
      <c r="A30" s="69" t="s">
        <v>35</v>
      </c>
      <c r="B30" s="97"/>
      <c r="C30" s="15">
        <v>15000000</v>
      </c>
      <c r="D30" s="97"/>
      <c r="E30" s="15">
        <v>155117779218</v>
      </c>
      <c r="F30" s="97"/>
      <c r="G30" s="15">
        <v>149944687500</v>
      </c>
      <c r="H30" s="97"/>
      <c r="I30" s="50">
        <f t="shared" si="2"/>
        <v>5173091718</v>
      </c>
      <c r="J30" s="97"/>
      <c r="K30" s="15">
        <v>15000000</v>
      </c>
      <c r="L30" s="97"/>
      <c r="M30" s="15">
        <v>155117779218</v>
      </c>
      <c r="N30" s="97"/>
      <c r="O30" s="15">
        <v>150055312500</v>
      </c>
      <c r="P30" s="97"/>
      <c r="Q30" s="147">
        <f t="shared" si="1"/>
        <v>5062466718</v>
      </c>
    </row>
    <row r="31" spans="1:17" ht="35.25" customHeight="1" x14ac:dyDescent="0.35">
      <c r="A31" s="69" t="s">
        <v>49</v>
      </c>
      <c r="B31" s="97"/>
      <c r="C31" s="15">
        <v>15000000</v>
      </c>
      <c r="D31" s="97"/>
      <c r="E31" s="15">
        <v>149944687500</v>
      </c>
      <c r="F31" s="97"/>
      <c r="G31" s="15">
        <v>150055312497</v>
      </c>
      <c r="H31" s="97"/>
      <c r="I31" s="50">
        <f t="shared" si="2"/>
        <v>-110624997</v>
      </c>
      <c r="J31" s="97"/>
      <c r="K31" s="15">
        <v>15000000</v>
      </c>
      <c r="L31" s="97"/>
      <c r="M31" s="15">
        <v>149944687500</v>
      </c>
      <c r="N31" s="97"/>
      <c r="O31" s="15">
        <v>150055312497</v>
      </c>
      <c r="P31" s="97"/>
      <c r="Q31" s="147">
        <f t="shared" si="1"/>
        <v>-110624997</v>
      </c>
    </row>
    <row r="32" spans="1:17" ht="35.25" customHeight="1" x14ac:dyDescent="0.35">
      <c r="A32" s="69" t="s">
        <v>65</v>
      </c>
      <c r="B32" s="97"/>
      <c r="C32" s="15">
        <v>10000</v>
      </c>
      <c r="D32" s="97"/>
      <c r="E32" s="15">
        <v>9049934037</v>
      </c>
      <c r="F32" s="97"/>
      <c r="G32" s="15">
        <v>8789622900</v>
      </c>
      <c r="H32" s="97"/>
      <c r="I32" s="50">
        <f t="shared" si="2"/>
        <v>260311137</v>
      </c>
      <c r="J32" s="97"/>
      <c r="K32" s="15">
        <v>10000</v>
      </c>
      <c r="L32" s="97"/>
      <c r="M32" s="15">
        <v>9049934037</v>
      </c>
      <c r="N32" s="97"/>
      <c r="O32" s="15">
        <v>8776007995</v>
      </c>
      <c r="P32" s="97"/>
      <c r="Q32" s="147">
        <f t="shared" si="1"/>
        <v>273926042</v>
      </c>
    </row>
    <row r="33" spans="1:17" ht="35.25" customHeight="1" x14ac:dyDescent="0.35">
      <c r="A33" s="69" t="s">
        <v>61</v>
      </c>
      <c r="B33" s="97"/>
      <c r="C33" s="15">
        <v>5000</v>
      </c>
      <c r="D33" s="97"/>
      <c r="E33" s="15">
        <v>4450021393</v>
      </c>
      <c r="F33" s="97"/>
      <c r="G33" s="15">
        <v>4587621561</v>
      </c>
      <c r="H33" s="97"/>
      <c r="I33" s="50">
        <f t="shared" si="2"/>
        <v>-137600168</v>
      </c>
      <c r="J33" s="97"/>
      <c r="K33" s="15">
        <v>5000</v>
      </c>
      <c r="L33" s="97"/>
      <c r="M33" s="15">
        <v>4450021393</v>
      </c>
      <c r="N33" s="97"/>
      <c r="O33" s="15">
        <v>4002096375</v>
      </c>
      <c r="P33" s="97"/>
      <c r="Q33" s="147">
        <f t="shared" si="1"/>
        <v>447925018</v>
      </c>
    </row>
    <row r="34" spans="1:17" ht="35.25" customHeight="1" x14ac:dyDescent="0.35">
      <c r="A34" s="70" t="s">
        <v>71</v>
      </c>
      <c r="B34" s="97"/>
      <c r="C34" s="50">
        <v>6000</v>
      </c>
      <c r="D34" s="97"/>
      <c r="E34" s="17">
        <v>4884656055</v>
      </c>
      <c r="F34" s="97"/>
      <c r="G34" s="17">
        <v>5014652987</v>
      </c>
      <c r="H34" s="97"/>
      <c r="I34" s="50">
        <f t="shared" si="2"/>
        <v>-129996932</v>
      </c>
      <c r="J34" s="97"/>
      <c r="K34" s="50">
        <v>6000</v>
      </c>
      <c r="L34" s="97"/>
      <c r="M34" s="17">
        <v>4884656055</v>
      </c>
      <c r="N34" s="97"/>
      <c r="O34" s="17">
        <v>5014652987</v>
      </c>
      <c r="P34" s="97"/>
      <c r="Q34" s="136">
        <f t="shared" si="1"/>
        <v>-129996932</v>
      </c>
    </row>
    <row r="35" spans="1:17" s="103" customFormat="1" ht="35.25" customHeight="1" thickBot="1" x14ac:dyDescent="0.4">
      <c r="A35" s="45" t="s">
        <v>24</v>
      </c>
      <c r="B35" s="104"/>
      <c r="C35" s="58"/>
      <c r="D35" s="104"/>
      <c r="E35" s="57">
        <f>SUM(E8:E34)</f>
        <v>50718940505880</v>
      </c>
      <c r="F35" s="104"/>
      <c r="G35" s="57">
        <f>SUM(G8:G34)</f>
        <v>48422291824886</v>
      </c>
      <c r="H35" s="104"/>
      <c r="I35" s="57">
        <f>SUM(I8:I34)</f>
        <v>2296648680994</v>
      </c>
      <c r="J35" s="104"/>
      <c r="K35" s="58"/>
      <c r="L35" s="104"/>
      <c r="M35" s="57">
        <f>SUM(M8:M34)</f>
        <v>50718940505880</v>
      </c>
      <c r="N35" s="104"/>
      <c r="O35" s="57">
        <f>SUM(O8:O34)</f>
        <v>38413101677695</v>
      </c>
      <c r="P35" s="104"/>
      <c r="Q35" s="102">
        <f>SUM(Q8:Q34)</f>
        <v>12305838828185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حسن گودرزی</cp:lastModifiedBy>
  <cp:lastPrinted>2026-09-26T07:50:44Z</cp:lastPrinted>
  <dcterms:created xsi:type="dcterms:W3CDTF">2026-09-23T09:13:32Z</dcterms:created>
  <dcterms:modified xsi:type="dcterms:W3CDTF">2026-09-27T09:04:44Z</dcterms:modified>
</cp:coreProperties>
</file>